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общая\Волкова Е.В\Закупки по 223-ФЗ\2022\Электронный аукцион\Кабельно-проводниковая продукция_СМП_12.07.2022\"/>
    </mc:Choice>
  </mc:AlternateContent>
  <xr:revisionPtr revIDLastSave="0" documentId="13_ncr:1_{A463D861-F837-444F-90B9-F340A80435D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Расчет цены" sheetId="2" r:id="rId1"/>
    <sheet name="расчет НДС" sheetId="3" r:id="rId2"/>
    <sheet name="расчет с учетом понижения" sheetId="4" r:id="rId3"/>
  </sheets>
  <definedNames>
    <definedName name="_Hlk108171109" localSheetId="0">'Расчет цены'!$A$11</definedName>
    <definedName name="_xlnm.Print_Area" localSheetId="0">'Расчет цены'!$A$1:$R$40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9" i="4" l="1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T27" i="4"/>
  <c r="T2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9" i="4"/>
  <c r="O28" i="4"/>
  <c r="P28" i="4" s="1"/>
  <c r="Q28" i="4" s="1"/>
  <c r="R28" i="4" s="1"/>
  <c r="L28" i="4"/>
  <c r="M28" i="4" s="1"/>
  <c r="N28" i="4" s="1"/>
  <c r="O27" i="4"/>
  <c r="P27" i="4" s="1"/>
  <c r="Q27" i="4" s="1"/>
  <c r="R27" i="4" s="1"/>
  <c r="L27" i="4"/>
  <c r="M27" i="4" s="1"/>
  <c r="N27" i="4" s="1"/>
  <c r="O26" i="4"/>
  <c r="P26" i="4" s="1"/>
  <c r="Q26" i="4" s="1"/>
  <c r="R26" i="4" s="1"/>
  <c r="M26" i="4"/>
  <c r="N26" i="4" s="1"/>
  <c r="L26" i="4"/>
  <c r="O25" i="4"/>
  <c r="P25" i="4" s="1"/>
  <c r="Q25" i="4" s="1"/>
  <c r="R25" i="4" s="1"/>
  <c r="L25" i="4"/>
  <c r="M25" i="4" s="1"/>
  <c r="N25" i="4" s="1"/>
  <c r="O24" i="4"/>
  <c r="P24" i="4" s="1"/>
  <c r="Q24" i="4" s="1"/>
  <c r="R24" i="4" s="1"/>
  <c r="L24" i="4"/>
  <c r="M24" i="4" s="1"/>
  <c r="N24" i="4" s="1"/>
  <c r="P23" i="4"/>
  <c r="Q23" i="4" s="1"/>
  <c r="R23" i="4" s="1"/>
  <c r="O23" i="4"/>
  <c r="L23" i="4"/>
  <c r="M23" i="4" s="1"/>
  <c r="N23" i="4" s="1"/>
  <c r="O22" i="4"/>
  <c r="P22" i="4" s="1"/>
  <c r="Q22" i="4" s="1"/>
  <c r="R22" i="4" s="1"/>
  <c r="L22" i="4"/>
  <c r="M22" i="4" s="1"/>
  <c r="N22" i="4" s="1"/>
  <c r="O21" i="4"/>
  <c r="P21" i="4" s="1"/>
  <c r="Q21" i="4" s="1"/>
  <c r="R21" i="4" s="1"/>
  <c r="L21" i="4"/>
  <c r="M21" i="4" s="1"/>
  <c r="N21" i="4" s="1"/>
  <c r="O20" i="4"/>
  <c r="P20" i="4" s="1"/>
  <c r="Q20" i="4" s="1"/>
  <c r="R20" i="4" s="1"/>
  <c r="M20" i="4"/>
  <c r="N20" i="4" s="1"/>
  <c r="L20" i="4"/>
  <c r="O19" i="4"/>
  <c r="P19" i="4" s="1"/>
  <c r="Q19" i="4" s="1"/>
  <c r="R19" i="4" s="1"/>
  <c r="L19" i="4"/>
  <c r="M19" i="4" s="1"/>
  <c r="N19" i="4" s="1"/>
  <c r="O18" i="4"/>
  <c r="P18" i="4" s="1"/>
  <c r="Q18" i="4" s="1"/>
  <c r="R18" i="4" s="1"/>
  <c r="L18" i="4"/>
  <c r="M18" i="4" s="1"/>
  <c r="N18" i="4" s="1"/>
  <c r="P17" i="4"/>
  <c r="Q17" i="4" s="1"/>
  <c r="R17" i="4" s="1"/>
  <c r="O17" i="4"/>
  <c r="L17" i="4"/>
  <c r="M17" i="4" s="1"/>
  <c r="N17" i="4" s="1"/>
  <c r="O16" i="4"/>
  <c r="P16" i="4" s="1"/>
  <c r="Q16" i="4" s="1"/>
  <c r="R16" i="4" s="1"/>
  <c r="L16" i="4"/>
  <c r="M16" i="4" s="1"/>
  <c r="N16" i="4" s="1"/>
  <c r="O15" i="4"/>
  <c r="P15" i="4" s="1"/>
  <c r="Q15" i="4" s="1"/>
  <c r="R15" i="4" s="1"/>
  <c r="L15" i="4"/>
  <c r="M15" i="4" s="1"/>
  <c r="N15" i="4" s="1"/>
  <c r="O14" i="4"/>
  <c r="P14" i="4" s="1"/>
  <c r="Q14" i="4" s="1"/>
  <c r="R14" i="4" s="1"/>
  <c r="M14" i="4"/>
  <c r="N14" i="4" s="1"/>
  <c r="L14" i="4"/>
  <c r="O13" i="4"/>
  <c r="P13" i="4" s="1"/>
  <c r="Q13" i="4" s="1"/>
  <c r="R13" i="4" s="1"/>
  <c r="L13" i="4"/>
  <c r="M13" i="4" s="1"/>
  <c r="N13" i="4" s="1"/>
  <c r="O12" i="4"/>
  <c r="P12" i="4" s="1"/>
  <c r="Q12" i="4" s="1"/>
  <c r="R12" i="4" s="1"/>
  <c r="L12" i="4"/>
  <c r="M12" i="4" s="1"/>
  <c r="N12" i="4" s="1"/>
  <c r="P11" i="4"/>
  <c r="Q11" i="4" s="1"/>
  <c r="R11" i="4" s="1"/>
  <c r="O11" i="4"/>
  <c r="L11" i="4"/>
  <c r="M11" i="4" s="1"/>
  <c r="N11" i="4" s="1"/>
  <c r="O10" i="4"/>
  <c r="P10" i="4" s="1"/>
  <c r="Q10" i="4" s="1"/>
  <c r="R10" i="4" s="1"/>
  <c r="L10" i="4"/>
  <c r="M10" i="4" s="1"/>
  <c r="N10" i="4" s="1"/>
  <c r="O9" i="4"/>
  <c r="P9" i="4" s="1"/>
  <c r="Q9" i="4" s="1"/>
  <c r="R9" i="4" s="1"/>
  <c r="L9" i="4"/>
  <c r="M9" i="4" s="1"/>
  <c r="N9" i="4" s="1"/>
  <c r="R29" i="4" l="1"/>
  <c r="L33" i="4" s="1"/>
  <c r="I12" i="3"/>
  <c r="L10" i="2"/>
  <c r="M10" i="2" s="1"/>
  <c r="N10" i="2" s="1"/>
  <c r="O10" i="2"/>
  <c r="P10" i="2" s="1"/>
  <c r="Q10" i="2" s="1"/>
  <c r="R10" i="2" s="1"/>
  <c r="L11" i="2"/>
  <c r="M11" i="2" s="1"/>
  <c r="N11" i="2" s="1"/>
  <c r="O11" i="2"/>
  <c r="P11" i="2" s="1"/>
  <c r="Q11" i="2" s="1"/>
  <c r="R11" i="2" s="1"/>
  <c r="L12" i="2"/>
  <c r="M12" i="2"/>
  <c r="N12" i="2" s="1"/>
  <c r="O12" i="2"/>
  <c r="P12" i="2" s="1"/>
  <c r="Q12" i="2" s="1"/>
  <c r="R12" i="2" s="1"/>
  <c r="L13" i="2"/>
  <c r="M13" i="2" s="1"/>
  <c r="N13" i="2" s="1"/>
  <c r="O13" i="2"/>
  <c r="P13" i="2" s="1"/>
  <c r="Q13" i="2" s="1"/>
  <c r="R13" i="2" s="1"/>
  <c r="L14" i="2"/>
  <c r="M14" i="2"/>
  <c r="N14" i="2" s="1"/>
  <c r="O14" i="2"/>
  <c r="P14" i="2" s="1"/>
  <c r="Q14" i="2" s="1"/>
  <c r="R14" i="2" s="1"/>
  <c r="L15" i="2"/>
  <c r="M15" i="2" s="1"/>
  <c r="N15" i="2" s="1"/>
  <c r="O15" i="2"/>
  <c r="P15" i="2" s="1"/>
  <c r="Q15" i="2" s="1"/>
  <c r="R15" i="2" s="1"/>
  <c r="L16" i="2"/>
  <c r="M16" i="2" s="1"/>
  <c r="N16" i="2" s="1"/>
  <c r="O16" i="2"/>
  <c r="P16" i="2" s="1"/>
  <c r="Q16" i="2" s="1"/>
  <c r="R16" i="2" s="1"/>
  <c r="L17" i="2"/>
  <c r="M17" i="2" s="1"/>
  <c r="N17" i="2" s="1"/>
  <c r="O17" i="2"/>
  <c r="P17" i="2" s="1"/>
  <c r="Q17" i="2" s="1"/>
  <c r="R17" i="2" s="1"/>
  <c r="L18" i="2"/>
  <c r="M18" i="2" s="1"/>
  <c r="N18" i="2" s="1"/>
  <c r="O18" i="2"/>
  <c r="P18" i="2" s="1"/>
  <c r="Q18" i="2" s="1"/>
  <c r="R18" i="2" s="1"/>
  <c r="L19" i="2"/>
  <c r="M19" i="2" s="1"/>
  <c r="N19" i="2" s="1"/>
  <c r="O19" i="2"/>
  <c r="P19" i="2" s="1"/>
  <c r="Q19" i="2" s="1"/>
  <c r="R19" i="2" s="1"/>
  <c r="L20" i="2"/>
  <c r="M20" i="2" s="1"/>
  <c r="N20" i="2" s="1"/>
  <c r="O20" i="2"/>
  <c r="P20" i="2"/>
  <c r="Q20" i="2" s="1"/>
  <c r="R20" i="2" s="1"/>
  <c r="L21" i="2"/>
  <c r="M21" i="2" s="1"/>
  <c r="N21" i="2" s="1"/>
  <c r="O21" i="2"/>
  <c r="P21" i="2" s="1"/>
  <c r="Q21" i="2" s="1"/>
  <c r="R21" i="2" s="1"/>
  <c r="L22" i="2"/>
  <c r="M22" i="2" s="1"/>
  <c r="N22" i="2" s="1"/>
  <c r="O22" i="2"/>
  <c r="P22" i="2" s="1"/>
  <c r="Q22" i="2" s="1"/>
  <c r="R22" i="2" s="1"/>
  <c r="L23" i="2"/>
  <c r="M23" i="2" s="1"/>
  <c r="N23" i="2" s="1"/>
  <c r="O23" i="2"/>
  <c r="P23" i="2" s="1"/>
  <c r="Q23" i="2" s="1"/>
  <c r="R23" i="2" s="1"/>
  <c r="L24" i="2"/>
  <c r="M24" i="2" s="1"/>
  <c r="N24" i="2" s="1"/>
  <c r="O24" i="2"/>
  <c r="P24" i="2" s="1"/>
  <c r="Q24" i="2" s="1"/>
  <c r="R24" i="2" s="1"/>
  <c r="L25" i="2"/>
  <c r="M25" i="2" s="1"/>
  <c r="N25" i="2" s="1"/>
  <c r="O25" i="2"/>
  <c r="P25" i="2" s="1"/>
  <c r="Q25" i="2" s="1"/>
  <c r="R25" i="2" s="1"/>
  <c r="L26" i="2"/>
  <c r="M26" i="2"/>
  <c r="N26" i="2" s="1"/>
  <c r="O26" i="2"/>
  <c r="P26" i="2" s="1"/>
  <c r="Q26" i="2" s="1"/>
  <c r="R26" i="2" s="1"/>
  <c r="L27" i="2"/>
  <c r="M27" i="2" s="1"/>
  <c r="N27" i="2" s="1"/>
  <c r="O27" i="2"/>
  <c r="P27" i="2" s="1"/>
  <c r="Q27" i="2" s="1"/>
  <c r="R27" i="2" s="1"/>
  <c r="L28" i="2"/>
  <c r="M28" i="2"/>
  <c r="N28" i="2" s="1"/>
  <c r="O28" i="2"/>
  <c r="P28" i="2" s="1"/>
  <c r="Q28" i="2" s="1"/>
  <c r="R28" i="2" s="1"/>
  <c r="M21" i="3"/>
  <c r="I21" i="3"/>
  <c r="J17" i="3"/>
  <c r="J18" i="3"/>
  <c r="J19" i="3"/>
  <c r="J20" i="3"/>
  <c r="J13" i="3"/>
  <c r="J14" i="3"/>
  <c r="J15" i="3"/>
  <c r="J16" i="3"/>
  <c r="J10" i="3"/>
  <c r="J11" i="3"/>
  <c r="J2" i="3"/>
  <c r="J3" i="3"/>
  <c r="J4" i="3"/>
  <c r="J5" i="3"/>
  <c r="J6" i="3"/>
  <c r="J7" i="3"/>
  <c r="J8" i="3"/>
  <c r="J9" i="3"/>
  <c r="J1" i="3"/>
  <c r="N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1" i="3"/>
  <c r="L9" i="2" l="1"/>
  <c r="O9" i="2" l="1"/>
  <c r="P9" i="2" s="1"/>
  <c r="Q9" i="2" s="1"/>
  <c r="R9" i="2" s="1"/>
  <c r="R29" i="2" s="1"/>
  <c r="M9" i="2"/>
  <c r="N9" i="2" s="1"/>
  <c r="L33" i="2" l="1"/>
</calcChain>
</file>

<file path=xl/sharedStrings.xml><?xml version="1.0" encoding="utf-8"?>
<sst xmlns="http://schemas.openxmlformats.org/spreadsheetml/2006/main" count="153" uniqueCount="58">
  <si>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</si>
  <si>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</si>
  <si>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</si>
  <si>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</si>
  <si>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</si>
  <si>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</si>
  <si>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</si>
  <si>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</si>
  <si>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</si>
  <si>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</si>
  <si>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</si>
  <si>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</si>
  <si>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</si>
  <si>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</si>
  <si>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</si>
  <si>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</si>
  <si>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</si>
  <si>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</si>
  <si>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</si>
  <si>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</si>
  <si>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</si>
  <si>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   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</si>
  <si>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</si>
  <si>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</si>
  <si>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</si>
  <si>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 xml:space="preserve"> </t>
  </si>
  <si>
    <t>Обоснование начальной (максимальной) цены договора (Н(М)ЦД)</t>
  </si>
  <si>
    <t>Исполнитель:                                                                                      Волкова Е.В.</t>
  </si>
  <si>
    <t>Поставка кабельно-проводниковой продукции</t>
  </si>
  <si>
    <t>Кабель силовой ВВГнг-LS(А) 3х1.5 плоский однопроволочный</t>
  </si>
  <si>
    <t>метр</t>
  </si>
  <si>
    <t>Поставщик № 1 исх. № 222979 от 01.06.2022г.</t>
  </si>
  <si>
    <t>Поставщик № 2 исх. № 502/1478838 от 01.06.2022 г.</t>
  </si>
  <si>
    <t>Итого</t>
  </si>
  <si>
    <t>Кабель силовой ВВГнг-LS(А) 3х2.5 плоский однопроволочный</t>
  </si>
  <si>
    <t>Кабель силовой ВВГнг(А)-LS 4x6</t>
  </si>
  <si>
    <t>Кабель силовой ВВГнг(А)-LS 4x10</t>
  </si>
  <si>
    <t>Кабель силовой ВВГнг(А)-LS 4х35 многопроволочный</t>
  </si>
  <si>
    <t>Кабель силовой ВВГнг(А)-LS 4х95</t>
  </si>
  <si>
    <t xml:space="preserve">Провод ПВС 3х1,5 </t>
  </si>
  <si>
    <t xml:space="preserve">Провод ПВС 3х2,5 </t>
  </si>
  <si>
    <t>Кабель силовой КГтп-ХЛ 3х2.5</t>
  </si>
  <si>
    <t>Кабель силовой КГтп-ХЛ 4х4</t>
  </si>
  <si>
    <t>Кабель силовой КГтп-ХЛ 5х2,5</t>
  </si>
  <si>
    <t>Кабель силовой КГтп-ХЛ 4х6</t>
  </si>
  <si>
    <t>Кабель силовой КГВВ 7х1.5</t>
  </si>
  <si>
    <t>Провод силовой ПуГВнг(А)-LS 1х0.5 многопроволочный</t>
  </si>
  <si>
    <t>Провод силовой ПуГВнг(A)-LS 1х16 многопроволочный</t>
  </si>
  <si>
    <t>Провод силовой ПУГВнг(А)-LS 1х25 многопроволочный</t>
  </si>
  <si>
    <t>Провод силовой ПУГВнг(А)-LS 1х35 многопроволочный</t>
  </si>
  <si>
    <t>Провод монтажный МКЭШ 2х0,75</t>
  </si>
  <si>
    <t>Провод СИП-4 4х16</t>
  </si>
  <si>
    <t>Провод СИП-4 4х25</t>
  </si>
  <si>
    <t>Поставщик № 3 исх. № 33639839 от 01.06.2022 г.</t>
  </si>
  <si>
    <t>Дата 11.07.2022 г.</t>
  </si>
  <si>
    <t xml:space="preserve">Средняя арифметическая цена за единицу     &lt;ц&gt; </t>
  </si>
  <si>
    <t>коэффициент вариации цен V (%)                    (не должен превышать 33%)</t>
  </si>
  <si>
    <t>Расчет Н(М)ЦД по формуле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</si>
</sst>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17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9" fillId="0" borderId="0" xfId="0" applyFont="1" applyFill="1" applyBorder="1" applyAlignment="1">
      <alignment vertical="center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2" xfId="3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7" fontId="7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 readingOrder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49" fontId="20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3" borderId="0" xfId="0" applyNumberFormat="1" applyFill="1"/>
  </cellXfs>
  <cellStyles count="4">
    <cellStyle name="Excel Built-in Normal" xfId="1" xr:uid="{00000000-0005-0000-0000-000000000000}"/>
    <cellStyle name="Обычный" xfId="0" builtinId="0"/>
    <cellStyle name="Обычный 3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jp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40822</xdr:colOff>
      <xdr:row>7</xdr:row>
      <xdr:rowOff>1632858</xdr:rowOff>
    </xdr:from>
    <xdr:to>
      <xdr:col>14</xdr:col>
      <xdr:colOff>1360716</xdr:colOff>
      <xdr:row>7</xdr:row>
      <xdr:rowOff>1973036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422" y="3385458"/>
          <a:ext cx="1319894" cy="340178"/>
        </a:xfrm>
        <a:prstGeom prst="rect">
          <a:avLst/>
        </a:prstGeom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1" name="Picture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96300" y="3152775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0"/>
  <sheetViews>
    <sheetView topLeftCell="A11" zoomScale="90" zoomScaleNormal="90" workbookViewId="0">
      <selection activeCell="A11" sqref="A1:XFD1048576"/>
    </sheetView>
  </sheetViews>
  <sheetFormatPr defaultColWidth="9.140625" defaultRowHeight="12.75" x14ac:dyDescent="0.2"/>
  <cols>
    <col min="1" max="1" width="2.7109375" style="2" customWidth="1"/>
    <col min="2" max="2" width="29.85546875" style="41" customWidth="1"/>
    <col min="3" max="3" width="8.140625" style="2" customWidth="1"/>
    <col min="4" max="4" width="6.28515625" style="2" customWidth="1"/>
    <col min="5" max="5" width="11.7109375" style="2" customWidth="1"/>
    <col min="6" max="6" width="13.2851562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44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52.5" hidden="1" customHeigh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26.25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97" t="s">
        <v>22</v>
      </c>
      <c r="N4" s="98"/>
      <c r="O4" s="98"/>
      <c r="P4" s="98"/>
      <c r="Q4" s="54"/>
      <c r="R4" s="54"/>
    </row>
    <row r="5" spans="1:18" s="7" customFormat="1" ht="46.5" customHeight="1" x14ac:dyDescent="0.25">
      <c r="A5" s="63"/>
      <c r="B5" s="63"/>
      <c r="C5" s="63"/>
      <c r="D5" s="63"/>
      <c r="E5" s="99" t="s">
        <v>28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63"/>
      <c r="Q5" s="63"/>
      <c r="R5" s="63"/>
    </row>
    <row r="6" spans="1:18" ht="40.5" customHeight="1" x14ac:dyDescent="0.2">
      <c r="A6" s="88" t="s">
        <v>26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ht="39" customHeight="1" x14ac:dyDescent="0.2">
      <c r="A7" s="89" t="s">
        <v>0</v>
      </c>
      <c r="B7" s="90" t="s">
        <v>14</v>
      </c>
      <c r="C7" s="91" t="s">
        <v>1</v>
      </c>
      <c r="D7" s="91" t="s">
        <v>2</v>
      </c>
      <c r="E7" s="93" t="s">
        <v>3</v>
      </c>
      <c r="F7" s="94"/>
      <c r="G7" s="95"/>
      <c r="H7" s="93" t="s">
        <v>9</v>
      </c>
      <c r="I7" s="94"/>
      <c r="J7" s="94"/>
      <c r="K7" s="108" t="s">
        <v>11</v>
      </c>
      <c r="L7" s="96" t="s">
        <v>16</v>
      </c>
      <c r="M7" s="96"/>
      <c r="N7" s="96"/>
      <c r="O7" s="104" t="s">
        <v>17</v>
      </c>
      <c r="P7" s="104"/>
      <c r="Q7" s="104"/>
      <c r="R7" s="104"/>
    </row>
    <row r="8" spans="1:18" ht="156" customHeight="1" x14ac:dyDescent="0.2">
      <c r="A8" s="89"/>
      <c r="B8" s="90"/>
      <c r="C8" s="92"/>
      <c r="D8" s="92"/>
      <c r="E8" s="37" t="s">
        <v>31</v>
      </c>
      <c r="F8" s="37" t="s">
        <v>32</v>
      </c>
      <c r="G8" s="37" t="s">
        <v>53</v>
      </c>
      <c r="H8" s="4" t="s">
        <v>10</v>
      </c>
      <c r="I8" s="4" t="s">
        <v>10</v>
      </c>
      <c r="J8" s="4" t="s">
        <v>10</v>
      </c>
      <c r="K8" s="109"/>
      <c r="L8" s="3" t="s">
        <v>12</v>
      </c>
      <c r="M8" s="3" t="s">
        <v>4</v>
      </c>
      <c r="N8" s="5" t="s">
        <v>5</v>
      </c>
      <c r="O8" s="21" t="s">
        <v>18</v>
      </c>
      <c r="P8" s="6" t="s">
        <v>6</v>
      </c>
      <c r="Q8" s="6" t="s">
        <v>7</v>
      </c>
      <c r="R8" s="43" t="s">
        <v>19</v>
      </c>
    </row>
    <row r="9" spans="1:18" s="53" customFormat="1" ht="42.75" customHeight="1" x14ac:dyDescent="0.2">
      <c r="A9" s="65">
        <v>1</v>
      </c>
      <c r="B9" s="66" t="s">
        <v>29</v>
      </c>
      <c r="C9" s="67" t="s">
        <v>30</v>
      </c>
      <c r="D9" s="68">
        <v>400</v>
      </c>
      <c r="E9" s="64">
        <v>48.19</v>
      </c>
      <c r="F9" s="64">
        <v>58.44</v>
      </c>
      <c r="G9" s="64">
        <v>51.64</v>
      </c>
      <c r="H9" s="52"/>
      <c r="I9" s="52"/>
      <c r="J9" s="52"/>
      <c r="K9" s="69"/>
      <c r="L9" s="70">
        <f t="shared" ref="L9" si="0">(E9+F9+G9)/3</f>
        <v>52.756666666666661</v>
      </c>
      <c r="M9" s="71">
        <f t="shared" ref="M9" si="1">SQRT(((SUM((POWER(E9-L9,2)),(POWER(F9-L9,2)),(POWER(G9-L9,2)))/(COLUMNS(E9:G9)-1))))</f>
        <v>5.215441815736547</v>
      </c>
      <c r="N9" s="71">
        <f t="shared" ref="N9" si="2">M9/L9*100</f>
        <v>9.8858440937699132</v>
      </c>
      <c r="O9" s="72">
        <f t="shared" ref="O9" si="3">((D9/3)*(SUM(E9:G9)))</f>
        <v>21102.666666666664</v>
      </c>
      <c r="P9" s="73">
        <f t="shared" ref="P9" si="4">O9/D9</f>
        <v>52.756666666666661</v>
      </c>
      <c r="Q9" s="72">
        <f t="shared" ref="Q9" si="5">ROUNDDOWN(P9,2)</f>
        <v>52.75</v>
      </c>
      <c r="R9" s="74">
        <f t="shared" ref="R9" si="6">Q9*D9</f>
        <v>21100</v>
      </c>
    </row>
    <row r="10" spans="1:18" s="53" customFormat="1" ht="34.5" customHeight="1" x14ac:dyDescent="0.2">
      <c r="A10" s="65">
        <v>2</v>
      </c>
      <c r="B10" s="66" t="s">
        <v>34</v>
      </c>
      <c r="C10" s="67" t="s">
        <v>30</v>
      </c>
      <c r="D10" s="51">
        <v>400</v>
      </c>
      <c r="E10" s="78">
        <v>100.55</v>
      </c>
      <c r="F10" s="78">
        <v>97.54</v>
      </c>
      <c r="G10" s="78">
        <v>78.73</v>
      </c>
      <c r="H10" s="79"/>
      <c r="I10" s="79"/>
      <c r="J10" s="79"/>
      <c r="K10" s="76"/>
      <c r="L10" s="70">
        <f t="shared" ref="L10:L28" si="7">(E10+F10+G10)/3</f>
        <v>92.273333333333326</v>
      </c>
      <c r="M10" s="71">
        <f t="shared" ref="M10:M28" si="8">SQRT(((SUM((POWER(E10-L10,2)),(POWER(F10-L10,2)),(POWER(G10-L10,2)))/(COLUMNS(E10:G10)-1))))</f>
        <v>11.825034178949897</v>
      </c>
      <c r="N10" s="71">
        <f t="shared" ref="N10:N28" si="9">M10/L10*100</f>
        <v>12.815223804945342</v>
      </c>
      <c r="O10" s="72">
        <f t="shared" ref="O10:O28" si="10">((D10/3)*(SUM(E10:G10)))</f>
        <v>36909.333333333336</v>
      </c>
      <c r="P10" s="73">
        <f t="shared" ref="P10:P28" si="11">O10/D10</f>
        <v>92.273333333333341</v>
      </c>
      <c r="Q10" s="72">
        <f t="shared" ref="Q10:Q28" si="12">ROUNDDOWN(P10,2)</f>
        <v>92.27</v>
      </c>
      <c r="R10" s="74">
        <f t="shared" ref="R10:R28" si="13">Q10*D10</f>
        <v>36908</v>
      </c>
    </row>
    <row r="11" spans="1:18" s="53" customFormat="1" ht="36" customHeight="1" x14ac:dyDescent="0.2">
      <c r="A11" s="65">
        <v>3</v>
      </c>
      <c r="B11" s="66" t="s">
        <v>35</v>
      </c>
      <c r="C11" s="67" t="s">
        <v>30</v>
      </c>
      <c r="D11" s="51">
        <v>40</v>
      </c>
      <c r="E11" s="78">
        <v>275.58999999999997</v>
      </c>
      <c r="F11" s="78">
        <v>278.25</v>
      </c>
      <c r="G11" s="78">
        <v>250.99</v>
      </c>
      <c r="H11" s="79"/>
      <c r="I11" s="79"/>
      <c r="J11" s="79"/>
      <c r="K11" s="76"/>
      <c r="L11" s="70">
        <f t="shared" si="7"/>
        <v>268.27666666666664</v>
      </c>
      <c r="M11" s="71">
        <f t="shared" si="8"/>
        <v>15.029655130219489</v>
      </c>
      <c r="N11" s="71">
        <f t="shared" si="9"/>
        <v>5.6022968068608865</v>
      </c>
      <c r="O11" s="72">
        <f t="shared" si="10"/>
        <v>10731.066666666666</v>
      </c>
      <c r="P11" s="73">
        <f t="shared" si="11"/>
        <v>268.27666666666664</v>
      </c>
      <c r="Q11" s="72">
        <f t="shared" si="12"/>
        <v>268.27</v>
      </c>
      <c r="R11" s="74">
        <f t="shared" si="13"/>
        <v>10730.8</v>
      </c>
    </row>
    <row r="12" spans="1:18" s="53" customFormat="1" ht="36" customHeight="1" x14ac:dyDescent="0.2">
      <c r="A12" s="65">
        <v>4</v>
      </c>
      <c r="B12" s="66" t="s">
        <v>36</v>
      </c>
      <c r="C12" s="67" t="s">
        <v>30</v>
      </c>
      <c r="D12" s="68">
        <v>25</v>
      </c>
      <c r="E12" s="64">
        <v>452.02</v>
      </c>
      <c r="F12" s="64">
        <v>456.4</v>
      </c>
      <c r="G12" s="64">
        <v>414.48</v>
      </c>
      <c r="H12" s="80"/>
      <c r="I12" s="80"/>
      <c r="J12" s="80"/>
      <c r="K12" s="81"/>
      <c r="L12" s="70">
        <f t="shared" si="7"/>
        <v>440.9666666666667</v>
      </c>
      <c r="M12" s="71">
        <f t="shared" si="8"/>
        <v>23.042433320579065</v>
      </c>
      <c r="N12" s="71">
        <f t="shared" si="9"/>
        <v>5.2254365380404559</v>
      </c>
      <c r="O12" s="72">
        <f t="shared" si="10"/>
        <v>11024.166666666668</v>
      </c>
      <c r="P12" s="73">
        <f t="shared" si="11"/>
        <v>440.9666666666667</v>
      </c>
      <c r="Q12" s="72">
        <f t="shared" si="12"/>
        <v>440.96</v>
      </c>
      <c r="R12" s="74">
        <f t="shared" si="13"/>
        <v>11024</v>
      </c>
    </row>
    <row r="13" spans="1:18" s="53" customFormat="1" ht="36" customHeight="1" x14ac:dyDescent="0.2">
      <c r="A13" s="76">
        <v>5</v>
      </c>
      <c r="B13" s="77" t="s">
        <v>37</v>
      </c>
      <c r="C13" s="50" t="s">
        <v>30</v>
      </c>
      <c r="D13" s="51">
        <v>100</v>
      </c>
      <c r="E13" s="78">
        <v>1596.41</v>
      </c>
      <c r="F13" s="78">
        <v>1265.04</v>
      </c>
      <c r="G13" s="78">
        <v>1441.49</v>
      </c>
      <c r="H13" s="79"/>
      <c r="I13" s="79"/>
      <c r="J13" s="79"/>
      <c r="K13" s="76"/>
      <c r="L13" s="70">
        <f t="shared" si="7"/>
        <v>1434.3133333333333</v>
      </c>
      <c r="M13" s="71">
        <f t="shared" si="8"/>
        <v>165.80153085340723</v>
      </c>
      <c r="N13" s="71">
        <f t="shared" si="9"/>
        <v>11.55964509289513</v>
      </c>
      <c r="O13" s="72">
        <f t="shared" si="10"/>
        <v>143431.33333333334</v>
      </c>
      <c r="P13" s="73">
        <f t="shared" si="11"/>
        <v>1434.3133333333335</v>
      </c>
      <c r="Q13" s="72">
        <f t="shared" si="12"/>
        <v>1434.31</v>
      </c>
      <c r="R13" s="74">
        <f t="shared" si="13"/>
        <v>143431</v>
      </c>
    </row>
    <row r="14" spans="1:18" s="53" customFormat="1" ht="36" customHeight="1" x14ac:dyDescent="0.2">
      <c r="A14" s="76">
        <v>6</v>
      </c>
      <c r="B14" s="77" t="s">
        <v>38</v>
      </c>
      <c r="C14" s="50" t="s">
        <v>30</v>
      </c>
      <c r="D14" s="51">
        <v>25</v>
      </c>
      <c r="E14" s="78">
        <v>4043.2</v>
      </c>
      <c r="F14" s="78">
        <v>3984.52</v>
      </c>
      <c r="G14" s="78">
        <v>3735.05</v>
      </c>
      <c r="H14" s="79"/>
      <c r="I14" s="79"/>
      <c r="J14" s="79"/>
      <c r="K14" s="76"/>
      <c r="L14" s="70">
        <f t="shared" si="7"/>
        <v>3920.9233333333336</v>
      </c>
      <c r="M14" s="71">
        <f t="shared" si="8"/>
        <v>163.62306571303839</v>
      </c>
      <c r="N14" s="71">
        <f t="shared" si="9"/>
        <v>4.1730748551498937</v>
      </c>
      <c r="O14" s="72">
        <f t="shared" si="10"/>
        <v>98023.083333333343</v>
      </c>
      <c r="P14" s="73">
        <f t="shared" si="11"/>
        <v>3920.9233333333336</v>
      </c>
      <c r="Q14" s="72">
        <f t="shared" si="12"/>
        <v>3920.92</v>
      </c>
      <c r="R14" s="74">
        <f t="shared" si="13"/>
        <v>98023</v>
      </c>
    </row>
    <row r="15" spans="1:18" s="53" customFormat="1" ht="36" customHeight="1" x14ac:dyDescent="0.2">
      <c r="A15" s="76">
        <v>7</v>
      </c>
      <c r="B15" s="77" t="s">
        <v>39</v>
      </c>
      <c r="C15" s="50" t="s">
        <v>30</v>
      </c>
      <c r="D15" s="51">
        <v>300</v>
      </c>
      <c r="E15" s="78">
        <v>62.29</v>
      </c>
      <c r="F15" s="78">
        <v>61.08</v>
      </c>
      <c r="G15" s="78">
        <v>55.56</v>
      </c>
      <c r="H15" s="79"/>
      <c r="I15" s="79"/>
      <c r="J15" s="79"/>
      <c r="K15" s="76"/>
      <c r="L15" s="70">
        <f t="shared" si="7"/>
        <v>59.643333333333338</v>
      </c>
      <c r="M15" s="71">
        <f t="shared" si="8"/>
        <v>3.5876501130034018</v>
      </c>
      <c r="N15" s="71">
        <f t="shared" si="9"/>
        <v>6.0151737210139187</v>
      </c>
      <c r="O15" s="72">
        <f t="shared" si="10"/>
        <v>17893</v>
      </c>
      <c r="P15" s="73">
        <f t="shared" si="11"/>
        <v>59.643333333333331</v>
      </c>
      <c r="Q15" s="72">
        <f t="shared" si="12"/>
        <v>59.64</v>
      </c>
      <c r="R15" s="74">
        <f t="shared" si="13"/>
        <v>17892</v>
      </c>
    </row>
    <row r="16" spans="1:18" s="53" customFormat="1" ht="36" customHeight="1" x14ac:dyDescent="0.2">
      <c r="A16" s="65">
        <v>8</v>
      </c>
      <c r="B16" s="77" t="s">
        <v>40</v>
      </c>
      <c r="C16" s="50" t="s">
        <v>30</v>
      </c>
      <c r="D16" s="51">
        <v>300</v>
      </c>
      <c r="E16" s="78">
        <v>93.16</v>
      </c>
      <c r="F16" s="78">
        <v>100.49</v>
      </c>
      <c r="G16" s="78">
        <v>87.47</v>
      </c>
      <c r="H16" s="79"/>
      <c r="I16" s="79"/>
      <c r="J16" s="79"/>
      <c r="K16" s="76"/>
      <c r="L16" s="70">
        <f t="shared" si="7"/>
        <v>93.706666666666663</v>
      </c>
      <c r="M16" s="71">
        <f t="shared" si="8"/>
        <v>6.5271918413153225</v>
      </c>
      <c r="N16" s="71">
        <f t="shared" si="9"/>
        <v>6.9655575995823744</v>
      </c>
      <c r="O16" s="72">
        <f t="shared" si="10"/>
        <v>28112</v>
      </c>
      <c r="P16" s="73">
        <f t="shared" si="11"/>
        <v>93.706666666666663</v>
      </c>
      <c r="Q16" s="72">
        <f t="shared" si="12"/>
        <v>93.7</v>
      </c>
      <c r="R16" s="74">
        <f t="shared" si="13"/>
        <v>28110</v>
      </c>
    </row>
    <row r="17" spans="1:18" s="53" customFormat="1" ht="36" customHeight="1" x14ac:dyDescent="0.2">
      <c r="A17" s="65">
        <v>9</v>
      </c>
      <c r="B17" s="77" t="s">
        <v>41</v>
      </c>
      <c r="C17" s="50" t="s">
        <v>30</v>
      </c>
      <c r="D17" s="51">
        <v>200</v>
      </c>
      <c r="E17" s="78">
        <v>126.78</v>
      </c>
      <c r="F17" s="78">
        <v>106.3</v>
      </c>
      <c r="G17" s="78">
        <v>90.2</v>
      </c>
      <c r="H17" s="79"/>
      <c r="I17" s="79"/>
      <c r="J17" s="79"/>
      <c r="K17" s="76"/>
      <c r="L17" s="70">
        <f t="shared" si="7"/>
        <v>107.75999999999999</v>
      </c>
      <c r="M17" s="71">
        <f t="shared" si="8"/>
        <v>18.333652118440558</v>
      </c>
      <c r="N17" s="71">
        <f t="shared" si="9"/>
        <v>17.013411394246994</v>
      </c>
      <c r="O17" s="72">
        <f t="shared" si="10"/>
        <v>21552</v>
      </c>
      <c r="P17" s="73">
        <f t="shared" si="11"/>
        <v>107.76</v>
      </c>
      <c r="Q17" s="72">
        <f t="shared" si="12"/>
        <v>107.76</v>
      </c>
      <c r="R17" s="74">
        <f t="shared" si="13"/>
        <v>21552</v>
      </c>
    </row>
    <row r="18" spans="1:18" s="53" customFormat="1" ht="36" customHeight="1" x14ac:dyDescent="0.2">
      <c r="A18" s="65">
        <v>10</v>
      </c>
      <c r="B18" s="77" t="s">
        <v>42</v>
      </c>
      <c r="C18" s="50" t="s">
        <v>30</v>
      </c>
      <c r="D18" s="51">
        <v>200</v>
      </c>
      <c r="E18" s="78">
        <v>218.9</v>
      </c>
      <c r="F18" s="78">
        <v>212.98</v>
      </c>
      <c r="G18" s="78">
        <v>181.82</v>
      </c>
      <c r="H18" s="79"/>
      <c r="I18" s="79"/>
      <c r="J18" s="79"/>
      <c r="K18" s="76"/>
      <c r="L18" s="70">
        <f t="shared" si="7"/>
        <v>204.56666666666669</v>
      </c>
      <c r="M18" s="71">
        <f t="shared" si="8"/>
        <v>19.920334669210092</v>
      </c>
      <c r="N18" s="71">
        <f t="shared" si="9"/>
        <v>9.737820434679854</v>
      </c>
      <c r="O18" s="72">
        <f t="shared" si="10"/>
        <v>40913.333333333336</v>
      </c>
      <c r="P18" s="73">
        <f t="shared" si="11"/>
        <v>204.56666666666669</v>
      </c>
      <c r="Q18" s="72">
        <f t="shared" si="12"/>
        <v>204.56</v>
      </c>
      <c r="R18" s="74">
        <f t="shared" si="13"/>
        <v>40912</v>
      </c>
    </row>
    <row r="19" spans="1:18" s="53" customFormat="1" ht="36" customHeight="1" x14ac:dyDescent="0.2">
      <c r="A19" s="65">
        <v>11</v>
      </c>
      <c r="B19" s="77" t="s">
        <v>43</v>
      </c>
      <c r="C19" s="85" t="s">
        <v>30</v>
      </c>
      <c r="D19" s="86">
        <v>50</v>
      </c>
      <c r="E19" s="78">
        <v>164.05</v>
      </c>
      <c r="F19" s="78">
        <v>159.6</v>
      </c>
      <c r="G19" s="78">
        <v>142.52000000000001</v>
      </c>
      <c r="H19" s="79"/>
      <c r="I19" s="79"/>
      <c r="J19" s="79"/>
      <c r="K19" s="76"/>
      <c r="L19" s="70">
        <f t="shared" si="7"/>
        <v>155.38999999999999</v>
      </c>
      <c r="M19" s="71">
        <f t="shared" si="8"/>
        <v>11.3656632010631</v>
      </c>
      <c r="N19" s="71">
        <f t="shared" si="9"/>
        <v>7.3142822582296807</v>
      </c>
      <c r="O19" s="72">
        <f t="shared" si="10"/>
        <v>7769.5</v>
      </c>
      <c r="P19" s="73">
        <f t="shared" si="11"/>
        <v>155.38999999999999</v>
      </c>
      <c r="Q19" s="72">
        <f t="shared" si="12"/>
        <v>155.38999999999999</v>
      </c>
      <c r="R19" s="74">
        <f t="shared" si="13"/>
        <v>7769.4999999999991</v>
      </c>
    </row>
    <row r="20" spans="1:18" s="53" customFormat="1" ht="36" customHeight="1" x14ac:dyDescent="0.2">
      <c r="A20" s="76">
        <v>12</v>
      </c>
      <c r="B20" s="77" t="s">
        <v>44</v>
      </c>
      <c r="C20" s="85" t="s">
        <v>30</v>
      </c>
      <c r="D20" s="86">
        <v>200</v>
      </c>
      <c r="E20" s="78">
        <v>241.88</v>
      </c>
      <c r="F20" s="78">
        <v>235.33</v>
      </c>
      <c r="G20" s="78">
        <v>266.8</v>
      </c>
      <c r="H20" s="79"/>
      <c r="I20" s="79"/>
      <c r="J20" s="79"/>
      <c r="K20" s="76"/>
      <c r="L20" s="70">
        <f t="shared" si="7"/>
        <v>248.00333333333333</v>
      </c>
      <c r="M20" s="71">
        <f t="shared" si="8"/>
        <v>16.60456664093747</v>
      </c>
      <c r="N20" s="71">
        <f t="shared" si="9"/>
        <v>6.6952997839830664</v>
      </c>
      <c r="O20" s="72">
        <f t="shared" si="10"/>
        <v>49600.666666666672</v>
      </c>
      <c r="P20" s="73">
        <f t="shared" si="11"/>
        <v>248.00333333333336</v>
      </c>
      <c r="Q20" s="72">
        <f t="shared" si="12"/>
        <v>248</v>
      </c>
      <c r="R20" s="74">
        <f t="shared" si="13"/>
        <v>49600</v>
      </c>
    </row>
    <row r="21" spans="1:18" s="53" customFormat="1" ht="36" customHeight="1" x14ac:dyDescent="0.2">
      <c r="A21" s="76">
        <v>13</v>
      </c>
      <c r="B21" s="77" t="s">
        <v>45</v>
      </c>
      <c r="C21" s="85" t="s">
        <v>30</v>
      </c>
      <c r="D21" s="86">
        <v>10</v>
      </c>
      <c r="E21" s="78">
        <v>174.11</v>
      </c>
      <c r="F21" s="78">
        <v>164.89</v>
      </c>
      <c r="G21" s="78">
        <v>137.35</v>
      </c>
      <c r="H21" s="79"/>
      <c r="I21" s="79"/>
      <c r="J21" s="79"/>
      <c r="K21" s="76"/>
      <c r="L21" s="70">
        <f t="shared" si="7"/>
        <v>158.78333333333333</v>
      </c>
      <c r="M21" s="71">
        <f t="shared" si="8"/>
        <v>19.12571393002974</v>
      </c>
      <c r="N21" s="71">
        <f t="shared" si="9"/>
        <v>12.045164645762405</v>
      </c>
      <c r="O21" s="72">
        <f t="shared" si="10"/>
        <v>1587.8333333333335</v>
      </c>
      <c r="P21" s="73">
        <f t="shared" si="11"/>
        <v>158.78333333333336</v>
      </c>
      <c r="Q21" s="72">
        <f t="shared" si="12"/>
        <v>158.78</v>
      </c>
      <c r="R21" s="74">
        <f t="shared" si="13"/>
        <v>1587.8</v>
      </c>
    </row>
    <row r="22" spans="1:18" s="53" customFormat="1" ht="36" customHeight="1" x14ac:dyDescent="0.2">
      <c r="A22" s="76">
        <v>14</v>
      </c>
      <c r="B22" s="77" t="s">
        <v>46</v>
      </c>
      <c r="C22" s="85" t="s">
        <v>30</v>
      </c>
      <c r="D22" s="86">
        <v>100</v>
      </c>
      <c r="E22" s="78">
        <v>7.28</v>
      </c>
      <c r="F22" s="78">
        <v>6.88</v>
      </c>
      <c r="G22" s="78">
        <v>6.97</v>
      </c>
      <c r="H22" s="79"/>
      <c r="I22" s="79"/>
      <c r="J22" s="79"/>
      <c r="K22" s="76"/>
      <c r="L22" s="70">
        <f t="shared" si="7"/>
        <v>7.043333333333333</v>
      </c>
      <c r="M22" s="71">
        <f t="shared" si="8"/>
        <v>0.20984120980716209</v>
      </c>
      <c r="N22" s="71">
        <f t="shared" si="9"/>
        <v>2.9792883550472613</v>
      </c>
      <c r="O22" s="72">
        <f t="shared" si="10"/>
        <v>704.33333333333337</v>
      </c>
      <c r="P22" s="73">
        <f t="shared" si="11"/>
        <v>7.0433333333333339</v>
      </c>
      <c r="Q22" s="72">
        <f t="shared" si="12"/>
        <v>7.04</v>
      </c>
      <c r="R22" s="74">
        <f t="shared" si="13"/>
        <v>704</v>
      </c>
    </row>
    <row r="23" spans="1:18" s="53" customFormat="1" ht="36" customHeight="1" x14ac:dyDescent="0.2">
      <c r="A23" s="65">
        <v>15</v>
      </c>
      <c r="B23" s="77" t="s">
        <v>47</v>
      </c>
      <c r="C23" s="85" t="s">
        <v>30</v>
      </c>
      <c r="D23" s="86">
        <v>30</v>
      </c>
      <c r="E23" s="78">
        <v>187.85</v>
      </c>
      <c r="F23" s="78">
        <v>186.26</v>
      </c>
      <c r="G23" s="78">
        <v>162.01</v>
      </c>
      <c r="H23" s="79"/>
      <c r="I23" s="79"/>
      <c r="J23" s="79"/>
      <c r="K23" s="76"/>
      <c r="L23" s="70">
        <f t="shared" si="7"/>
        <v>178.70666666666668</v>
      </c>
      <c r="M23" s="71">
        <f t="shared" si="8"/>
        <v>14.481575650920496</v>
      </c>
      <c r="N23" s="71">
        <f t="shared" si="9"/>
        <v>8.1035452795570926</v>
      </c>
      <c r="O23" s="72">
        <f t="shared" si="10"/>
        <v>5361.2</v>
      </c>
      <c r="P23" s="73">
        <f t="shared" si="11"/>
        <v>178.70666666666665</v>
      </c>
      <c r="Q23" s="72">
        <f t="shared" si="12"/>
        <v>178.7</v>
      </c>
      <c r="R23" s="74">
        <f t="shared" si="13"/>
        <v>5361</v>
      </c>
    </row>
    <row r="24" spans="1:18" s="53" customFormat="1" ht="24.75" customHeight="1" x14ac:dyDescent="0.2">
      <c r="A24" s="65">
        <v>16</v>
      </c>
      <c r="B24" s="77" t="s">
        <v>48</v>
      </c>
      <c r="C24" s="85" t="s">
        <v>30</v>
      </c>
      <c r="D24" s="86">
        <v>30</v>
      </c>
      <c r="E24" s="78">
        <v>272.70999999999998</v>
      </c>
      <c r="F24" s="78">
        <v>275.14</v>
      </c>
      <c r="G24" s="78">
        <v>252.04</v>
      </c>
      <c r="H24" s="79"/>
      <c r="I24" s="79"/>
      <c r="J24" s="79"/>
      <c r="K24" s="76"/>
      <c r="L24" s="70">
        <f t="shared" si="7"/>
        <v>266.62999999999994</v>
      </c>
      <c r="M24" s="71">
        <f t="shared" si="8"/>
        <v>12.693592871996481</v>
      </c>
      <c r="N24" s="71">
        <f t="shared" si="9"/>
        <v>4.7607519303891097</v>
      </c>
      <c r="O24" s="72">
        <f t="shared" si="10"/>
        <v>7998.8999999999987</v>
      </c>
      <c r="P24" s="73">
        <f t="shared" si="11"/>
        <v>266.62999999999994</v>
      </c>
      <c r="Q24" s="72">
        <f t="shared" si="12"/>
        <v>266.63</v>
      </c>
      <c r="R24" s="74">
        <f t="shared" si="13"/>
        <v>7998.9</v>
      </c>
    </row>
    <row r="25" spans="1:18" s="53" customFormat="1" ht="26.25" customHeight="1" x14ac:dyDescent="0.2">
      <c r="A25" s="65">
        <v>17</v>
      </c>
      <c r="B25" s="77" t="s">
        <v>49</v>
      </c>
      <c r="C25" s="85" t="s">
        <v>30</v>
      </c>
      <c r="D25" s="86">
        <v>30</v>
      </c>
      <c r="E25" s="78">
        <v>387.77</v>
      </c>
      <c r="F25" s="78">
        <v>390.32</v>
      </c>
      <c r="G25" s="78">
        <v>352.79</v>
      </c>
      <c r="H25" s="79"/>
      <c r="I25" s="79"/>
      <c r="J25" s="79"/>
      <c r="K25" s="76"/>
      <c r="L25" s="70">
        <f t="shared" si="7"/>
        <v>376.96</v>
      </c>
      <c r="M25" s="71">
        <f t="shared" si="8"/>
        <v>20.97062946122503</v>
      </c>
      <c r="N25" s="71">
        <f t="shared" si="9"/>
        <v>5.5630914317765896</v>
      </c>
      <c r="O25" s="72">
        <f t="shared" si="10"/>
        <v>11308.8</v>
      </c>
      <c r="P25" s="73">
        <f t="shared" si="11"/>
        <v>376.96</v>
      </c>
      <c r="Q25" s="72">
        <f t="shared" si="12"/>
        <v>376.96</v>
      </c>
      <c r="R25" s="74">
        <f t="shared" si="13"/>
        <v>11308.8</v>
      </c>
    </row>
    <row r="26" spans="1:18" s="53" customFormat="1" ht="22.5" customHeight="1" x14ac:dyDescent="0.2">
      <c r="A26" s="65">
        <v>18</v>
      </c>
      <c r="B26" s="77" t="s">
        <v>50</v>
      </c>
      <c r="C26" s="85" t="s">
        <v>30</v>
      </c>
      <c r="D26" s="86">
        <v>300</v>
      </c>
      <c r="E26" s="78">
        <v>47.9</v>
      </c>
      <c r="F26" s="78">
        <v>45.64</v>
      </c>
      <c r="G26" s="78">
        <v>47.6</v>
      </c>
      <c r="H26" s="79"/>
      <c r="I26" s="79"/>
      <c r="J26" s="79"/>
      <c r="K26" s="76"/>
      <c r="L26" s="70">
        <f t="shared" si="7"/>
        <v>47.04666666666666</v>
      </c>
      <c r="M26" s="71">
        <f t="shared" si="8"/>
        <v>1.2274091955551467</v>
      </c>
      <c r="N26" s="71">
        <f t="shared" si="9"/>
        <v>2.6089185111700726</v>
      </c>
      <c r="O26" s="72">
        <f t="shared" si="10"/>
        <v>14113.999999999998</v>
      </c>
      <c r="P26" s="73">
        <f t="shared" si="11"/>
        <v>47.04666666666666</v>
      </c>
      <c r="Q26" s="72">
        <f t="shared" si="12"/>
        <v>47.04</v>
      </c>
      <c r="R26" s="74">
        <f t="shared" si="13"/>
        <v>14112</v>
      </c>
    </row>
    <row r="27" spans="1:18" s="53" customFormat="1" ht="24" customHeight="1" x14ac:dyDescent="0.2">
      <c r="A27" s="76">
        <v>19</v>
      </c>
      <c r="B27" s="77" t="s">
        <v>51</v>
      </c>
      <c r="C27" s="85" t="s">
        <v>30</v>
      </c>
      <c r="D27" s="86">
        <v>250</v>
      </c>
      <c r="E27" s="78">
        <v>114.66</v>
      </c>
      <c r="F27" s="78">
        <v>112.33</v>
      </c>
      <c r="G27" s="78">
        <v>106.76</v>
      </c>
      <c r="H27" s="79"/>
      <c r="I27" s="79"/>
      <c r="J27" s="79"/>
      <c r="K27" s="76"/>
      <c r="L27" s="70">
        <f t="shared" si="7"/>
        <v>111.25</v>
      </c>
      <c r="M27" s="71">
        <f t="shared" si="8"/>
        <v>4.0592240637836152</v>
      </c>
      <c r="N27" s="71">
        <f t="shared" si="9"/>
        <v>3.6487407314908902</v>
      </c>
      <c r="O27" s="72">
        <f t="shared" si="10"/>
        <v>27812.5</v>
      </c>
      <c r="P27" s="73">
        <f t="shared" si="11"/>
        <v>111.25</v>
      </c>
      <c r="Q27" s="72">
        <f t="shared" si="12"/>
        <v>111.25</v>
      </c>
      <c r="R27" s="74">
        <f t="shared" si="13"/>
        <v>27812.5</v>
      </c>
    </row>
    <row r="28" spans="1:18" s="53" customFormat="1" ht="29.25" customHeight="1" x14ac:dyDescent="0.2">
      <c r="A28" s="76">
        <v>20</v>
      </c>
      <c r="B28" s="77" t="s">
        <v>52</v>
      </c>
      <c r="C28" s="50" t="s">
        <v>30</v>
      </c>
      <c r="D28" s="51">
        <v>160</v>
      </c>
      <c r="E28" s="78">
        <v>164.06</v>
      </c>
      <c r="F28" s="78">
        <v>160.72</v>
      </c>
      <c r="G28" s="78">
        <v>154.30000000000001</v>
      </c>
      <c r="H28" s="79"/>
      <c r="I28" s="79"/>
      <c r="J28" s="79"/>
      <c r="K28" s="76"/>
      <c r="L28" s="70">
        <f t="shared" si="7"/>
        <v>159.69333333333333</v>
      </c>
      <c r="M28" s="71">
        <f t="shared" si="8"/>
        <v>4.9603360101240401</v>
      </c>
      <c r="N28" s="71">
        <f t="shared" si="9"/>
        <v>3.1061634863430156</v>
      </c>
      <c r="O28" s="72">
        <f t="shared" si="10"/>
        <v>25550.933333333334</v>
      </c>
      <c r="P28" s="73">
        <f t="shared" si="11"/>
        <v>159.69333333333333</v>
      </c>
      <c r="Q28" s="72">
        <f t="shared" si="12"/>
        <v>159.69</v>
      </c>
      <c r="R28" s="74">
        <f t="shared" si="13"/>
        <v>25550.400000000001</v>
      </c>
    </row>
    <row r="29" spans="1:18" s="1" customFormat="1" ht="15" customHeight="1" x14ac:dyDescent="0.2">
      <c r="A29" s="56"/>
      <c r="B29" s="15"/>
      <c r="C29" s="16"/>
      <c r="D29" s="36"/>
      <c r="E29" s="62"/>
      <c r="F29" s="17"/>
      <c r="G29" s="17"/>
      <c r="H29" s="17"/>
      <c r="I29" s="17"/>
      <c r="J29" s="17"/>
      <c r="K29" s="17"/>
      <c r="L29" s="18"/>
      <c r="M29" s="57"/>
      <c r="N29" s="58"/>
      <c r="O29" s="110" t="s">
        <v>13</v>
      </c>
      <c r="P29" s="110"/>
      <c r="Q29" s="111"/>
      <c r="R29" s="75">
        <f>SUM(R9:R28)</f>
        <v>581487.70000000007</v>
      </c>
    </row>
    <row r="30" spans="1:18" s="1" customFormat="1" ht="15" customHeight="1" x14ac:dyDescent="0.2">
      <c r="A30" s="56"/>
      <c r="B30" s="61" t="s">
        <v>23</v>
      </c>
      <c r="C30" s="16"/>
      <c r="D30" s="114">
        <v>484573.08</v>
      </c>
      <c r="E30" s="115"/>
      <c r="F30" s="17"/>
      <c r="G30" s="17"/>
      <c r="H30" s="17"/>
      <c r="I30" s="17"/>
      <c r="J30" s="17"/>
      <c r="K30" s="17"/>
      <c r="L30" s="18"/>
      <c r="M30" s="57"/>
      <c r="N30" s="58"/>
      <c r="O30" s="59"/>
      <c r="P30" s="59"/>
      <c r="Q30" s="59"/>
      <c r="R30" s="60"/>
    </row>
    <row r="31" spans="1:18" s="1" customFormat="1" ht="15" customHeight="1" x14ac:dyDescent="0.2">
      <c r="A31" s="56"/>
      <c r="B31" s="15"/>
      <c r="C31" s="16"/>
      <c r="D31" s="36"/>
      <c r="E31" s="62"/>
      <c r="F31" s="17"/>
      <c r="G31" s="17"/>
      <c r="H31" s="17"/>
      <c r="I31" s="17"/>
      <c r="J31" s="17"/>
      <c r="K31" s="17"/>
      <c r="L31" s="18"/>
      <c r="M31" s="57"/>
      <c r="N31" s="58"/>
      <c r="O31" s="59"/>
      <c r="P31" s="59"/>
      <c r="Q31" s="59"/>
      <c r="R31" s="60"/>
    </row>
    <row r="32" spans="1:18" s="1" customFormat="1" ht="15" customHeight="1" x14ac:dyDescent="0.2">
      <c r="A32" s="56"/>
      <c r="B32" s="61" t="s">
        <v>24</v>
      </c>
      <c r="C32" s="16"/>
      <c r="D32" s="114">
        <v>96914.62</v>
      </c>
      <c r="E32" s="115"/>
      <c r="F32" s="17"/>
      <c r="G32" s="17"/>
      <c r="H32" s="17"/>
      <c r="I32" s="17"/>
      <c r="J32" s="17"/>
      <c r="K32" s="17"/>
      <c r="L32" s="18"/>
      <c r="M32" s="57"/>
      <c r="N32" s="58"/>
      <c r="O32" s="59"/>
      <c r="P32" s="59"/>
      <c r="Q32" s="59"/>
      <c r="R32" s="60"/>
    </row>
    <row r="33" spans="1:24" s="7" customFormat="1" ht="35.25" customHeight="1" x14ac:dyDescent="0.25">
      <c r="A33" s="105" t="s">
        <v>20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23"/>
      <c r="L33" s="26">
        <f>R29</f>
        <v>581487.70000000007</v>
      </c>
      <c r="M33" s="20" t="s">
        <v>8</v>
      </c>
      <c r="N33" s="45"/>
      <c r="O33" s="20"/>
      <c r="P33" s="20"/>
      <c r="Q33" s="20"/>
      <c r="R33" s="19"/>
      <c r="X33" s="55" t="s">
        <v>21</v>
      </c>
    </row>
    <row r="34" spans="1:24" ht="52.5" customHeight="1" x14ac:dyDescent="0.2">
      <c r="A34" s="106" t="s">
        <v>15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W34" s="39" t="s">
        <v>25</v>
      </c>
    </row>
    <row r="35" spans="1:24" ht="9" customHeight="1" x14ac:dyDescent="0.25">
      <c r="A35" s="14"/>
      <c r="B35" s="42"/>
      <c r="C35" s="28"/>
      <c r="D35" s="28"/>
      <c r="E35" s="28"/>
      <c r="F35" s="28"/>
      <c r="G35" s="29"/>
      <c r="H35" s="29"/>
      <c r="I35" s="29"/>
      <c r="J35" s="29"/>
      <c r="K35" s="29"/>
      <c r="L35" s="30"/>
      <c r="M35" s="28"/>
      <c r="N35" s="46"/>
      <c r="O35" s="10"/>
      <c r="P35" s="39"/>
      <c r="Q35" s="39"/>
      <c r="R35" s="39"/>
    </row>
    <row r="36" spans="1:24" s="8" customFormat="1" ht="15.75" customHeight="1" x14ac:dyDescent="0.25">
      <c r="A36" s="14"/>
      <c r="B36" s="113" t="s">
        <v>27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47"/>
      <c r="O36" s="24"/>
      <c r="P36" s="27"/>
      <c r="Q36" s="40"/>
    </row>
    <row r="37" spans="1:24" s="8" customFormat="1" ht="15.75" x14ac:dyDescent="0.25">
      <c r="A37" s="38"/>
      <c r="B37" s="31"/>
      <c r="C37" s="31"/>
      <c r="D37" s="28"/>
      <c r="E37" s="32"/>
      <c r="F37" s="33"/>
      <c r="G37" s="34"/>
      <c r="H37" s="34"/>
      <c r="I37" s="34"/>
      <c r="J37" s="34"/>
      <c r="K37" s="34"/>
      <c r="L37" s="35"/>
      <c r="M37" s="35"/>
      <c r="N37" s="48"/>
      <c r="O37" s="13"/>
      <c r="P37" s="27"/>
      <c r="Q37" s="40"/>
    </row>
    <row r="38" spans="1:24" s="8" customFormat="1" ht="33" customHeight="1" x14ac:dyDescent="0.25">
      <c r="A38" s="38"/>
      <c r="B38" s="101" t="s">
        <v>54</v>
      </c>
      <c r="C38" s="101"/>
      <c r="D38" s="101"/>
      <c r="E38" s="101"/>
      <c r="F38" s="101"/>
      <c r="G38" s="34"/>
      <c r="H38" s="34"/>
      <c r="I38" s="34"/>
      <c r="J38" s="34"/>
      <c r="K38" s="34"/>
      <c r="L38" s="35"/>
      <c r="M38" s="35"/>
      <c r="N38" s="48"/>
      <c r="O38" s="13"/>
    </row>
    <row r="39" spans="1:24" ht="19.5" customHeight="1" x14ac:dyDescent="0.25">
      <c r="A39" s="102"/>
      <c r="B39" s="102"/>
      <c r="C39" s="112"/>
      <c r="D39" s="112"/>
      <c r="E39" s="112"/>
      <c r="F39" s="112"/>
      <c r="L39" s="25"/>
      <c r="M39" s="9"/>
      <c r="N39" s="49"/>
      <c r="O39" s="9"/>
    </row>
    <row r="40" spans="1:24" s="8" customFormat="1" ht="15.75" x14ac:dyDescent="0.25">
      <c r="A40" s="103"/>
      <c r="B40" s="103"/>
      <c r="C40" s="103"/>
      <c r="D40" s="10"/>
      <c r="E40" s="11"/>
      <c r="F40" s="12"/>
      <c r="L40" s="22"/>
      <c r="M40" s="24"/>
      <c r="N40" s="47"/>
      <c r="O40" s="24"/>
    </row>
  </sheetData>
  <mergeCells count="23">
    <mergeCell ref="B38:F38"/>
    <mergeCell ref="A39:B39"/>
    <mergeCell ref="A40:C40"/>
    <mergeCell ref="O7:R7"/>
    <mergeCell ref="A33:J33"/>
    <mergeCell ref="A34:R34"/>
    <mergeCell ref="H7:J7"/>
    <mergeCell ref="K7:K8"/>
    <mergeCell ref="O29:Q29"/>
    <mergeCell ref="C39:F39"/>
    <mergeCell ref="B36:M36"/>
    <mergeCell ref="D30:E30"/>
    <mergeCell ref="D32:E32"/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E5:O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C367D-93A8-4069-B676-B1D9F3E55AE9}">
  <dimension ref="A1:N21"/>
  <sheetViews>
    <sheetView workbookViewId="0">
      <selection activeCell="L1" sqref="L1:L20"/>
    </sheetView>
  </sheetViews>
  <sheetFormatPr defaultRowHeight="15" x14ac:dyDescent="0.25"/>
  <cols>
    <col min="6" max="6" width="11.5703125" customWidth="1"/>
    <col min="10" max="10" width="9.140625" style="82"/>
    <col min="14" max="14" width="9.140625" style="82"/>
  </cols>
  <sheetData>
    <row r="1" spans="1:14" x14ac:dyDescent="0.25">
      <c r="A1" s="83">
        <v>16064</v>
      </c>
      <c r="B1" s="83">
        <v>3212.8</v>
      </c>
      <c r="C1" s="83">
        <v>19276.8</v>
      </c>
      <c r="D1" s="83">
        <v>400</v>
      </c>
      <c r="E1" s="83">
        <v>48.19</v>
      </c>
      <c r="F1" s="83">
        <v>19276.8</v>
      </c>
      <c r="H1" s="83">
        <v>400</v>
      </c>
      <c r="I1" s="83">
        <v>23376</v>
      </c>
      <c r="J1" s="84">
        <f>SUM(I1/H1)</f>
        <v>58.44</v>
      </c>
      <c r="K1" s="83"/>
      <c r="L1" s="83">
        <v>400</v>
      </c>
      <c r="M1" s="83">
        <v>20657.759999999998</v>
      </c>
      <c r="N1" s="84">
        <f>SUM(M1/L1)</f>
        <v>51.644399999999997</v>
      </c>
    </row>
    <row r="2" spans="1:14" x14ac:dyDescent="0.25">
      <c r="A2" s="83">
        <v>9186.4</v>
      </c>
      <c r="B2" s="83">
        <v>1837.28</v>
      </c>
      <c r="C2" s="83">
        <v>11023.68</v>
      </c>
      <c r="D2" s="83">
        <v>40</v>
      </c>
      <c r="E2" s="83">
        <v>275.58999999999997</v>
      </c>
      <c r="F2" s="83">
        <v>11023.68</v>
      </c>
      <c r="H2" s="83">
        <v>40</v>
      </c>
      <c r="I2" s="83">
        <v>11130</v>
      </c>
      <c r="J2" s="84">
        <f t="shared" ref="J2:J20" si="0">SUM(I2/H2)</f>
        <v>278.25</v>
      </c>
      <c r="K2" s="83"/>
      <c r="L2" s="83">
        <v>40</v>
      </c>
      <c r="M2" s="83">
        <v>10039.68</v>
      </c>
      <c r="N2" s="84">
        <f t="shared" ref="N2:N20" si="1">SUM(M2/L2)</f>
        <v>250.99200000000002</v>
      </c>
    </row>
    <row r="3" spans="1:14" x14ac:dyDescent="0.25">
      <c r="A3" s="83">
        <v>9417</v>
      </c>
      <c r="B3" s="83">
        <v>1883.4</v>
      </c>
      <c r="C3" s="83">
        <v>11300.4</v>
      </c>
      <c r="D3" s="83">
        <v>25</v>
      </c>
      <c r="E3" s="83">
        <v>452.02</v>
      </c>
      <c r="F3" s="83">
        <v>11300.4</v>
      </c>
      <c r="H3" s="83">
        <v>25</v>
      </c>
      <c r="I3" s="83">
        <v>11409.9</v>
      </c>
      <c r="J3" s="84">
        <f t="shared" si="0"/>
        <v>456.39599999999996</v>
      </c>
      <c r="K3" s="83"/>
      <c r="L3" s="83">
        <v>25</v>
      </c>
      <c r="M3" s="83">
        <v>10362</v>
      </c>
      <c r="N3" s="84">
        <f t="shared" si="1"/>
        <v>414.48</v>
      </c>
    </row>
    <row r="4" spans="1:14" x14ac:dyDescent="0.25">
      <c r="A4" s="83">
        <v>133034</v>
      </c>
      <c r="B4" s="83">
        <v>26606.799999999999</v>
      </c>
      <c r="C4" s="83">
        <v>159640.79999999999</v>
      </c>
      <c r="D4" s="83">
        <v>100</v>
      </c>
      <c r="E4" s="83">
        <v>1596.41</v>
      </c>
      <c r="F4" s="83">
        <v>159640.79999999999</v>
      </c>
      <c r="H4" s="83">
        <v>100</v>
      </c>
      <c r="I4" s="83">
        <v>126504</v>
      </c>
      <c r="J4" s="84">
        <f t="shared" si="0"/>
        <v>1265.04</v>
      </c>
      <c r="K4" s="83"/>
      <c r="L4" s="83">
        <v>100</v>
      </c>
      <c r="M4" s="83">
        <v>144148.79999999999</v>
      </c>
      <c r="N4" s="84">
        <f t="shared" si="1"/>
        <v>1441.4879999999998</v>
      </c>
    </row>
    <row r="5" spans="1:14" x14ac:dyDescent="0.25">
      <c r="A5" s="83">
        <v>84235.5</v>
      </c>
      <c r="B5" s="83">
        <v>16847.099999999999</v>
      </c>
      <c r="C5" s="83">
        <v>101082.6</v>
      </c>
      <c r="D5" s="83">
        <v>25</v>
      </c>
      <c r="E5" s="83">
        <v>4043.3</v>
      </c>
      <c r="F5" s="83">
        <v>101082.6</v>
      </c>
      <c r="H5" s="83">
        <v>25</v>
      </c>
      <c r="I5" s="83">
        <v>99612.9</v>
      </c>
      <c r="J5" s="84">
        <f t="shared" si="0"/>
        <v>3984.5159999999996</v>
      </c>
      <c r="K5" s="83"/>
      <c r="L5" s="83">
        <v>25</v>
      </c>
      <c r="M5" s="83">
        <v>93376.2</v>
      </c>
      <c r="N5" s="84">
        <f t="shared" si="1"/>
        <v>3735.0479999999998</v>
      </c>
    </row>
    <row r="6" spans="1:14" x14ac:dyDescent="0.25">
      <c r="A6" s="83">
        <v>15573</v>
      </c>
      <c r="B6" s="83">
        <v>3114.6</v>
      </c>
      <c r="C6" s="83">
        <v>18687.599999999999</v>
      </c>
      <c r="D6" s="83">
        <v>300</v>
      </c>
      <c r="E6" s="83">
        <v>62.29</v>
      </c>
      <c r="F6" s="83">
        <v>18687.599999999999</v>
      </c>
      <c r="H6" s="83">
        <v>300</v>
      </c>
      <c r="I6" s="83">
        <v>18324</v>
      </c>
      <c r="J6" s="84">
        <f t="shared" si="0"/>
        <v>61.08</v>
      </c>
      <c r="K6" s="83"/>
      <c r="L6" s="83">
        <v>300</v>
      </c>
      <c r="M6" s="83">
        <v>16669.330000000002</v>
      </c>
      <c r="N6" s="84">
        <f t="shared" si="1"/>
        <v>55.564433333333341</v>
      </c>
    </row>
    <row r="7" spans="1:14" x14ac:dyDescent="0.25">
      <c r="A7" s="83">
        <v>23289</v>
      </c>
      <c r="B7" s="83">
        <v>4657.8</v>
      </c>
      <c r="C7" s="83">
        <v>27946.799999999999</v>
      </c>
      <c r="D7" s="83">
        <v>300</v>
      </c>
      <c r="E7" s="83">
        <v>93.16</v>
      </c>
      <c r="F7" s="83">
        <v>27946.799999999999</v>
      </c>
      <c r="H7" s="83">
        <v>300</v>
      </c>
      <c r="I7" s="83">
        <v>30146</v>
      </c>
      <c r="J7" s="84">
        <f t="shared" si="0"/>
        <v>100.48666666666666</v>
      </c>
      <c r="K7" s="83"/>
      <c r="L7" s="83">
        <v>300</v>
      </c>
      <c r="M7" s="83">
        <v>26240.26</v>
      </c>
      <c r="N7" s="84">
        <f t="shared" si="1"/>
        <v>87.467533333333321</v>
      </c>
    </row>
    <row r="8" spans="1:14" x14ac:dyDescent="0.25">
      <c r="A8" s="83">
        <v>21130</v>
      </c>
      <c r="B8" s="83">
        <v>4226</v>
      </c>
      <c r="C8" s="83">
        <v>25356</v>
      </c>
      <c r="D8" s="83">
        <v>200</v>
      </c>
      <c r="E8" s="83">
        <v>126.78</v>
      </c>
      <c r="F8" s="83">
        <v>25356</v>
      </c>
      <c r="H8" s="83">
        <v>200</v>
      </c>
      <c r="I8" s="83">
        <v>21259.200000000001</v>
      </c>
      <c r="J8" s="84">
        <f t="shared" si="0"/>
        <v>106.29600000000001</v>
      </c>
      <c r="K8" s="83"/>
      <c r="L8" s="83">
        <v>200</v>
      </c>
      <c r="M8" s="83">
        <v>18040.32</v>
      </c>
      <c r="N8" s="84">
        <f t="shared" si="1"/>
        <v>90.201599999999999</v>
      </c>
    </row>
    <row r="9" spans="1:14" x14ac:dyDescent="0.25">
      <c r="A9" s="83">
        <v>36484</v>
      </c>
      <c r="B9" s="83">
        <v>7296.8</v>
      </c>
      <c r="C9" s="83">
        <v>43780.800000000003</v>
      </c>
      <c r="D9" s="83">
        <v>200</v>
      </c>
      <c r="E9" s="83">
        <v>218.9</v>
      </c>
      <c r="F9" s="83">
        <v>43780.800000000003</v>
      </c>
      <c r="H9" s="83">
        <v>200</v>
      </c>
      <c r="I9" s="83">
        <v>42595.199999999997</v>
      </c>
      <c r="J9" s="84">
        <f t="shared" si="0"/>
        <v>212.976</v>
      </c>
      <c r="K9" s="83"/>
      <c r="L9" s="83">
        <v>200</v>
      </c>
      <c r="M9" s="83">
        <v>36364.800000000003</v>
      </c>
      <c r="N9" s="84">
        <f t="shared" si="1"/>
        <v>181.82400000000001</v>
      </c>
    </row>
    <row r="10" spans="1:14" x14ac:dyDescent="0.25">
      <c r="A10" s="83">
        <v>6835.5</v>
      </c>
      <c r="B10" s="83">
        <v>1367.1</v>
      </c>
      <c r="C10" s="83">
        <v>8202.6</v>
      </c>
      <c r="D10" s="83">
        <v>50</v>
      </c>
      <c r="E10" s="83">
        <v>164.05</v>
      </c>
      <c r="F10" s="83">
        <v>8202.6</v>
      </c>
      <c r="H10" s="83">
        <v>50</v>
      </c>
      <c r="I10" s="83">
        <v>7980</v>
      </c>
      <c r="J10" s="84">
        <f t="shared" si="0"/>
        <v>159.6</v>
      </c>
      <c r="K10" s="83"/>
      <c r="L10" s="83">
        <v>50</v>
      </c>
      <c r="M10" s="83">
        <v>7126.2</v>
      </c>
      <c r="N10" s="84">
        <f t="shared" si="1"/>
        <v>142.524</v>
      </c>
    </row>
    <row r="11" spans="1:14" x14ac:dyDescent="0.25">
      <c r="A11" s="83">
        <v>40314</v>
      </c>
      <c r="B11" s="83">
        <v>8062.8</v>
      </c>
      <c r="C11" s="83">
        <v>48376.800000000003</v>
      </c>
      <c r="D11" s="83">
        <v>200</v>
      </c>
      <c r="E11" s="83">
        <v>241.88</v>
      </c>
      <c r="F11" s="83">
        <v>48376.800000000003</v>
      </c>
      <c r="H11" s="83">
        <v>200</v>
      </c>
      <c r="I11" s="83">
        <v>47066.400000000001</v>
      </c>
      <c r="J11" s="84">
        <f t="shared" si="0"/>
        <v>235.33199999999999</v>
      </c>
      <c r="K11" s="83"/>
      <c r="L11" s="83">
        <v>200</v>
      </c>
      <c r="M11" s="83">
        <v>53359.199999999997</v>
      </c>
      <c r="N11" s="84">
        <f t="shared" si="1"/>
        <v>266.79599999999999</v>
      </c>
    </row>
    <row r="12" spans="1:14" x14ac:dyDescent="0.25">
      <c r="A12" s="83">
        <v>1595.99</v>
      </c>
      <c r="B12" s="83">
        <v>319.2</v>
      </c>
      <c r="C12" s="83">
        <v>1915.19</v>
      </c>
      <c r="D12" s="83">
        <v>11</v>
      </c>
      <c r="E12" s="83">
        <v>174.11</v>
      </c>
      <c r="F12" s="83">
        <v>1915.19</v>
      </c>
      <c r="H12" s="83">
        <v>10</v>
      </c>
      <c r="I12" s="83">
        <f>SUM(J12*H12)</f>
        <v>1648.8999999999999</v>
      </c>
      <c r="J12" s="84">
        <v>164.89</v>
      </c>
      <c r="K12" s="83"/>
      <c r="L12" s="83">
        <v>10</v>
      </c>
      <c r="M12" s="83">
        <v>1373.52</v>
      </c>
      <c r="N12" s="84">
        <f t="shared" si="1"/>
        <v>137.352</v>
      </c>
    </row>
    <row r="13" spans="1:14" x14ac:dyDescent="0.25">
      <c r="A13" s="83">
        <v>607</v>
      </c>
      <c r="B13" s="83">
        <v>121.4</v>
      </c>
      <c r="C13" s="83">
        <v>728.4</v>
      </c>
      <c r="D13" s="83">
        <v>100</v>
      </c>
      <c r="E13" s="83">
        <v>7.28</v>
      </c>
      <c r="F13" s="83">
        <v>728.4</v>
      </c>
      <c r="H13" s="83">
        <v>100</v>
      </c>
      <c r="I13" s="83">
        <v>687.6</v>
      </c>
      <c r="J13" s="84">
        <f t="shared" si="0"/>
        <v>6.8760000000000003</v>
      </c>
      <c r="K13" s="83"/>
      <c r="L13" s="83">
        <v>100</v>
      </c>
      <c r="M13" s="83">
        <v>697.2</v>
      </c>
      <c r="N13" s="84">
        <f t="shared" si="1"/>
        <v>6.9720000000000004</v>
      </c>
    </row>
    <row r="14" spans="1:14" x14ac:dyDescent="0.25">
      <c r="A14" s="83">
        <v>4696.2</v>
      </c>
      <c r="B14" s="83">
        <v>939.24</v>
      </c>
      <c r="C14" s="83">
        <v>5635.44</v>
      </c>
      <c r="D14" s="83">
        <v>30</v>
      </c>
      <c r="E14" s="83">
        <v>187.85</v>
      </c>
      <c r="F14" s="83">
        <v>5635.44</v>
      </c>
      <c r="H14" s="83">
        <v>30</v>
      </c>
      <c r="I14" s="83">
        <v>5587.92</v>
      </c>
      <c r="J14" s="84">
        <f t="shared" si="0"/>
        <v>186.26400000000001</v>
      </c>
      <c r="K14" s="83"/>
      <c r="L14" s="83">
        <v>30</v>
      </c>
      <c r="M14" s="83">
        <v>4860.3599999999997</v>
      </c>
      <c r="N14" s="84">
        <f t="shared" si="1"/>
        <v>162.012</v>
      </c>
    </row>
    <row r="15" spans="1:14" x14ac:dyDescent="0.25">
      <c r="A15" s="83">
        <v>6817.8</v>
      </c>
      <c r="B15" s="83">
        <v>1363.56</v>
      </c>
      <c r="C15" s="83">
        <v>8181.36</v>
      </c>
      <c r="D15" s="83">
        <v>30</v>
      </c>
      <c r="E15" s="83">
        <v>272.70999999999998</v>
      </c>
      <c r="F15" s="83">
        <v>8181.36</v>
      </c>
      <c r="H15" s="83">
        <v>30</v>
      </c>
      <c r="I15" s="83">
        <v>8254.08</v>
      </c>
      <c r="J15" s="84">
        <f t="shared" si="0"/>
        <v>275.13600000000002</v>
      </c>
      <c r="K15" s="83"/>
      <c r="L15" s="83">
        <v>30</v>
      </c>
      <c r="M15" s="83">
        <v>7561.08</v>
      </c>
      <c r="N15" s="84">
        <f t="shared" si="1"/>
        <v>252.036</v>
      </c>
    </row>
    <row r="16" spans="1:14" x14ac:dyDescent="0.25">
      <c r="A16" s="83">
        <v>9694.2000000000007</v>
      </c>
      <c r="B16" s="83">
        <v>1938.84</v>
      </c>
      <c r="C16" s="83">
        <v>11633.04</v>
      </c>
      <c r="D16" s="83">
        <v>30</v>
      </c>
      <c r="E16" s="83">
        <v>387.77</v>
      </c>
      <c r="F16" s="83">
        <v>11633.04</v>
      </c>
      <c r="H16" s="83">
        <v>30</v>
      </c>
      <c r="I16" s="83">
        <v>11709.72</v>
      </c>
      <c r="J16" s="84">
        <f t="shared" si="0"/>
        <v>390.32399999999996</v>
      </c>
      <c r="K16" s="83"/>
      <c r="L16" s="83">
        <v>30</v>
      </c>
      <c r="M16" s="83">
        <v>10583.64</v>
      </c>
      <c r="N16" s="84">
        <f t="shared" si="1"/>
        <v>352.78799999999995</v>
      </c>
    </row>
    <row r="17" spans="1:14" x14ac:dyDescent="0.25">
      <c r="A17" s="83">
        <v>11976</v>
      </c>
      <c r="B17" s="83">
        <v>2395.1999999999998</v>
      </c>
      <c r="C17" s="83">
        <v>14371.2</v>
      </c>
      <c r="D17" s="83">
        <v>300</v>
      </c>
      <c r="E17" s="83">
        <v>47.9</v>
      </c>
      <c r="F17" s="83">
        <v>14371.2</v>
      </c>
      <c r="H17" s="83">
        <v>300</v>
      </c>
      <c r="I17" s="83">
        <v>13692</v>
      </c>
      <c r="J17" s="84">
        <f t="shared" si="0"/>
        <v>45.64</v>
      </c>
      <c r="K17" s="83"/>
      <c r="L17" s="83">
        <v>300</v>
      </c>
      <c r="M17" s="83">
        <v>14281.2</v>
      </c>
      <c r="N17" s="84">
        <f t="shared" si="1"/>
        <v>47.603999999999999</v>
      </c>
    </row>
    <row r="18" spans="1:14" x14ac:dyDescent="0.25">
      <c r="A18" s="83">
        <v>23887.5</v>
      </c>
      <c r="B18" s="83">
        <v>4777.5</v>
      </c>
      <c r="C18" s="83">
        <v>28665</v>
      </c>
      <c r="D18" s="83">
        <v>250</v>
      </c>
      <c r="E18" s="83">
        <v>114.66</v>
      </c>
      <c r="F18" s="83">
        <v>28665</v>
      </c>
      <c r="H18" s="83">
        <v>250</v>
      </c>
      <c r="I18" s="83">
        <v>28083</v>
      </c>
      <c r="J18" s="84">
        <f t="shared" si="0"/>
        <v>112.33199999999999</v>
      </c>
      <c r="K18" s="83"/>
      <c r="L18" s="83">
        <v>250</v>
      </c>
      <c r="M18" s="83">
        <v>26691</v>
      </c>
      <c r="N18" s="84">
        <f t="shared" si="1"/>
        <v>106.764</v>
      </c>
    </row>
    <row r="19" spans="1:14" x14ac:dyDescent="0.25">
      <c r="A19" s="83">
        <v>21875.200000000001</v>
      </c>
      <c r="B19" s="83">
        <v>4375.04</v>
      </c>
      <c r="C19" s="83">
        <v>26250.240000000002</v>
      </c>
      <c r="D19" s="83">
        <v>160</v>
      </c>
      <c r="E19" s="83">
        <v>164.06</v>
      </c>
      <c r="F19" s="83">
        <v>26250.240000000002</v>
      </c>
      <c r="H19" s="83">
        <v>160</v>
      </c>
      <c r="I19" s="83">
        <v>25714.560000000001</v>
      </c>
      <c r="J19" s="84">
        <f t="shared" si="0"/>
        <v>160.71600000000001</v>
      </c>
      <c r="K19" s="83"/>
      <c r="L19" s="83">
        <v>160</v>
      </c>
      <c r="M19" s="83">
        <v>24687.360000000001</v>
      </c>
      <c r="N19" s="84">
        <f t="shared" si="1"/>
        <v>154.29599999999999</v>
      </c>
    </row>
    <row r="20" spans="1:14" x14ac:dyDescent="0.25">
      <c r="A20" s="83">
        <v>33516</v>
      </c>
      <c r="B20" s="83">
        <v>6703.2</v>
      </c>
      <c r="C20" s="83">
        <v>40219.199999999997</v>
      </c>
      <c r="D20" s="83">
        <v>400</v>
      </c>
      <c r="E20" s="83">
        <v>100.55</v>
      </c>
      <c r="F20" s="83">
        <v>40219.199999999997</v>
      </c>
      <c r="H20" s="83">
        <v>400</v>
      </c>
      <c r="I20" s="83">
        <v>39014.400000000001</v>
      </c>
      <c r="J20" s="84">
        <f t="shared" si="0"/>
        <v>97.536000000000001</v>
      </c>
      <c r="K20" s="83"/>
      <c r="L20" s="83">
        <v>400</v>
      </c>
      <c r="M20" s="83">
        <v>31490.78</v>
      </c>
      <c r="N20" s="84">
        <f t="shared" si="1"/>
        <v>78.726950000000002</v>
      </c>
    </row>
    <row r="21" spans="1:14" x14ac:dyDescent="0.25">
      <c r="A21" s="83"/>
      <c r="B21" s="83"/>
      <c r="C21" s="83"/>
      <c r="D21" s="83"/>
      <c r="E21" s="83" t="s">
        <v>33</v>
      </c>
      <c r="F21" s="83">
        <v>612273.94999999995</v>
      </c>
      <c r="H21" s="83" t="s">
        <v>33</v>
      </c>
      <c r="I21" s="83">
        <f>SUM(I1:I20)</f>
        <v>573795.78</v>
      </c>
      <c r="J21" s="84"/>
      <c r="K21" s="83"/>
      <c r="L21" s="83" t="s">
        <v>33</v>
      </c>
      <c r="M21" s="83">
        <f>SUM(M1:M20)</f>
        <v>558610.69000000018</v>
      </c>
      <c r="N21" s="84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6DD87-1180-4C44-AFBD-9414C54D6DFA}">
  <dimension ref="A4:X38"/>
  <sheetViews>
    <sheetView tabSelected="1" workbookViewId="0">
      <selection activeCell="H38" sqref="H38"/>
    </sheetView>
  </sheetViews>
  <sheetFormatPr defaultRowHeight="15" x14ac:dyDescent="0.25"/>
  <cols>
    <col min="2" max="2" width="39.42578125" customWidth="1"/>
    <col min="3" max="3" width="9.140625" customWidth="1"/>
    <col min="5" max="18" width="9.140625" customWidth="1"/>
    <col min="19" max="19" width="9.140625" style="82" customWidth="1"/>
    <col min="20" max="20" width="9.5703125" style="82" bestFit="1" customWidth="1"/>
    <col min="21" max="21" width="9.140625" style="82"/>
  </cols>
  <sheetData>
    <row r="4" spans="1:21" x14ac:dyDescent="0.25">
      <c r="M4" t="s">
        <v>22</v>
      </c>
    </row>
    <row r="5" spans="1:21" x14ac:dyDescent="0.25">
      <c r="E5" t="s">
        <v>28</v>
      </c>
    </row>
    <row r="6" spans="1:21" x14ac:dyDescent="0.25">
      <c r="A6" t="s">
        <v>26</v>
      </c>
    </row>
    <row r="7" spans="1:21" x14ac:dyDescent="0.25">
      <c r="A7" t="s">
        <v>0</v>
      </c>
      <c r="B7" t="s">
        <v>14</v>
      </c>
      <c r="C7" t="s">
        <v>1</v>
      </c>
      <c r="D7" t="s">
        <v>2</v>
      </c>
      <c r="E7" t="s">
        <v>3</v>
      </c>
      <c r="H7" t="s">
        <v>9</v>
      </c>
      <c r="K7" t="s">
        <v>11</v>
      </c>
      <c r="L7" t="s">
        <v>16</v>
      </c>
      <c r="O7" t="s">
        <v>17</v>
      </c>
    </row>
    <row r="8" spans="1:21" x14ac:dyDescent="0.25">
      <c r="E8" t="s">
        <v>31</v>
      </c>
      <c r="F8" t="s">
        <v>32</v>
      </c>
      <c r="G8" t="s">
        <v>53</v>
      </c>
      <c r="H8" t="s">
        <v>10</v>
      </c>
      <c r="I8" t="s">
        <v>10</v>
      </c>
      <c r="J8" t="s">
        <v>10</v>
      </c>
      <c r="L8" t="s">
        <v>55</v>
      </c>
      <c r="M8" t="s">
        <v>4</v>
      </c>
      <c r="N8" t="s">
        <v>56</v>
      </c>
      <c r="O8" t="s">
        <v>57</v>
      </c>
      <c r="P8" t="s">
        <v>6</v>
      </c>
      <c r="Q8" t="s">
        <v>7</v>
      </c>
      <c r="R8" t="s">
        <v>19</v>
      </c>
    </row>
    <row r="9" spans="1:21" x14ac:dyDescent="0.25">
      <c r="A9">
        <v>1</v>
      </c>
      <c r="B9" t="s">
        <v>29</v>
      </c>
      <c r="C9" t="s">
        <v>30</v>
      </c>
      <c r="D9">
        <v>400</v>
      </c>
      <c r="E9">
        <v>48.19</v>
      </c>
      <c r="F9">
        <v>58.44</v>
      </c>
      <c r="G9">
        <v>51.64</v>
      </c>
      <c r="L9">
        <f t="shared" ref="L9:L28" si="0">(E9+F9+G9)/3</f>
        <v>52.756666666666661</v>
      </c>
      <c r="M9">
        <f t="shared" ref="M9:M28" si="1">SQRT(((SUM((POWER(E9-L9,2)),(POWER(F9-L9,2)),(POWER(G9-L9,2)))/(COLUMNS(E9:G9)-1))))</f>
        <v>5.215441815736547</v>
      </c>
      <c r="N9">
        <f t="shared" ref="N9:N28" si="2">M9/L9*100</f>
        <v>9.8858440937699132</v>
      </c>
      <c r="O9">
        <f t="shared" ref="O9:O28" si="3">((D9/3)*(SUM(E9:G9)))</f>
        <v>21102.666666666664</v>
      </c>
      <c r="P9">
        <f t="shared" ref="P9:P28" si="4">O9/D9</f>
        <v>52.756666666666661</v>
      </c>
      <c r="Q9">
        <f t="shared" ref="Q9:Q28" si="5">ROUNDDOWN(P9,2)</f>
        <v>52.75</v>
      </c>
      <c r="R9">
        <f t="shared" ref="R9:R28" si="6">Q9*D9</f>
        <v>21100</v>
      </c>
      <c r="S9" s="116">
        <f>SUM(R9*22/100)</f>
        <v>4642</v>
      </c>
      <c r="T9" s="116">
        <f>SUM(R9-S9)</f>
        <v>16458</v>
      </c>
      <c r="U9" s="116">
        <f>SUM(T9/D9)</f>
        <v>41.145000000000003</v>
      </c>
    </row>
    <row r="10" spans="1:21" x14ac:dyDescent="0.25">
      <c r="A10">
        <v>2</v>
      </c>
      <c r="B10" t="s">
        <v>34</v>
      </c>
      <c r="C10" t="s">
        <v>30</v>
      </c>
      <c r="D10">
        <v>400</v>
      </c>
      <c r="E10">
        <v>100.55</v>
      </c>
      <c r="F10">
        <v>97.54</v>
      </c>
      <c r="G10">
        <v>78.73</v>
      </c>
      <c r="L10">
        <f t="shared" si="0"/>
        <v>92.273333333333326</v>
      </c>
      <c r="M10">
        <f t="shared" si="1"/>
        <v>11.825034178949897</v>
      </c>
      <c r="N10">
        <f t="shared" si="2"/>
        <v>12.815223804945342</v>
      </c>
      <c r="O10">
        <f t="shared" si="3"/>
        <v>36909.333333333336</v>
      </c>
      <c r="P10">
        <f t="shared" si="4"/>
        <v>92.273333333333341</v>
      </c>
      <c r="Q10">
        <f t="shared" si="5"/>
        <v>92.27</v>
      </c>
      <c r="R10">
        <f t="shared" si="6"/>
        <v>36908</v>
      </c>
      <c r="S10" s="116">
        <f t="shared" ref="S10:S28" si="7">SUM(R10*22/100)</f>
        <v>8119.76</v>
      </c>
      <c r="T10" s="116">
        <f t="shared" ref="T10:T28" si="8">SUM(R10-S10)</f>
        <v>28788.239999999998</v>
      </c>
      <c r="U10" s="116">
        <f t="shared" ref="U10:U29" si="9">SUM(T10/D10)</f>
        <v>71.97059999999999</v>
      </c>
    </row>
    <row r="11" spans="1:21" x14ac:dyDescent="0.25">
      <c r="A11">
        <v>3</v>
      </c>
      <c r="B11" t="s">
        <v>35</v>
      </c>
      <c r="C11" t="s">
        <v>30</v>
      </c>
      <c r="D11">
        <v>40</v>
      </c>
      <c r="E11">
        <v>275.58999999999997</v>
      </c>
      <c r="F11">
        <v>278.25</v>
      </c>
      <c r="G11">
        <v>250.99</v>
      </c>
      <c r="L11">
        <f t="shared" si="0"/>
        <v>268.27666666666664</v>
      </c>
      <c r="M11">
        <f t="shared" si="1"/>
        <v>15.029655130219489</v>
      </c>
      <c r="N11">
        <f t="shared" si="2"/>
        <v>5.6022968068608865</v>
      </c>
      <c r="O11">
        <f t="shared" si="3"/>
        <v>10731.066666666666</v>
      </c>
      <c r="P11">
        <f t="shared" si="4"/>
        <v>268.27666666666664</v>
      </c>
      <c r="Q11">
        <f t="shared" si="5"/>
        <v>268.27</v>
      </c>
      <c r="R11">
        <f t="shared" si="6"/>
        <v>10730.8</v>
      </c>
      <c r="S11" s="116">
        <f t="shared" si="7"/>
        <v>2360.7759999999998</v>
      </c>
      <c r="T11" s="116">
        <f t="shared" si="8"/>
        <v>8370.0239999999994</v>
      </c>
      <c r="U11" s="116">
        <f t="shared" si="9"/>
        <v>209.25059999999999</v>
      </c>
    </row>
    <row r="12" spans="1:21" x14ac:dyDescent="0.25">
      <c r="A12">
        <v>4</v>
      </c>
      <c r="B12" t="s">
        <v>36</v>
      </c>
      <c r="C12" t="s">
        <v>30</v>
      </c>
      <c r="D12">
        <v>25</v>
      </c>
      <c r="E12">
        <v>452.02</v>
      </c>
      <c r="F12">
        <v>456.4</v>
      </c>
      <c r="G12">
        <v>414.48</v>
      </c>
      <c r="L12">
        <f t="shared" si="0"/>
        <v>440.9666666666667</v>
      </c>
      <c r="M12">
        <f t="shared" si="1"/>
        <v>23.042433320579065</v>
      </c>
      <c r="N12">
        <f t="shared" si="2"/>
        <v>5.2254365380404559</v>
      </c>
      <c r="O12">
        <f t="shared" si="3"/>
        <v>11024.166666666668</v>
      </c>
      <c r="P12">
        <f t="shared" si="4"/>
        <v>440.9666666666667</v>
      </c>
      <c r="Q12">
        <f t="shared" si="5"/>
        <v>440.96</v>
      </c>
      <c r="R12">
        <f t="shared" si="6"/>
        <v>11024</v>
      </c>
      <c r="S12" s="116">
        <f t="shared" si="7"/>
        <v>2425.2800000000002</v>
      </c>
      <c r="T12" s="116">
        <f t="shared" si="8"/>
        <v>8598.7199999999993</v>
      </c>
      <c r="U12" s="116">
        <f t="shared" si="9"/>
        <v>343.94879999999995</v>
      </c>
    </row>
    <row r="13" spans="1:21" x14ac:dyDescent="0.25">
      <c r="A13">
        <v>5</v>
      </c>
      <c r="B13" t="s">
        <v>37</v>
      </c>
      <c r="C13" t="s">
        <v>30</v>
      </c>
      <c r="D13">
        <v>100</v>
      </c>
      <c r="E13">
        <v>1596.41</v>
      </c>
      <c r="F13">
        <v>1265.04</v>
      </c>
      <c r="G13">
        <v>1441.49</v>
      </c>
      <c r="L13">
        <f t="shared" si="0"/>
        <v>1434.3133333333333</v>
      </c>
      <c r="M13">
        <f t="shared" si="1"/>
        <v>165.80153085340723</v>
      </c>
      <c r="N13">
        <f t="shared" si="2"/>
        <v>11.55964509289513</v>
      </c>
      <c r="O13">
        <f t="shared" si="3"/>
        <v>143431.33333333334</v>
      </c>
      <c r="P13">
        <f t="shared" si="4"/>
        <v>1434.3133333333335</v>
      </c>
      <c r="Q13">
        <f t="shared" si="5"/>
        <v>1434.31</v>
      </c>
      <c r="R13">
        <f t="shared" si="6"/>
        <v>143431</v>
      </c>
      <c r="S13" s="116">
        <f t="shared" si="7"/>
        <v>31554.82</v>
      </c>
      <c r="T13" s="116">
        <f t="shared" si="8"/>
        <v>111876.18</v>
      </c>
      <c r="U13" s="116">
        <f t="shared" si="9"/>
        <v>1118.7618</v>
      </c>
    </row>
    <row r="14" spans="1:21" x14ac:dyDescent="0.25">
      <c r="A14">
        <v>6</v>
      </c>
      <c r="B14" t="s">
        <v>38</v>
      </c>
      <c r="C14" t="s">
        <v>30</v>
      </c>
      <c r="D14">
        <v>25</v>
      </c>
      <c r="E14">
        <v>4043.2</v>
      </c>
      <c r="F14">
        <v>3984.52</v>
      </c>
      <c r="G14">
        <v>3735.05</v>
      </c>
      <c r="L14">
        <f t="shared" si="0"/>
        <v>3920.9233333333336</v>
      </c>
      <c r="M14">
        <f t="shared" si="1"/>
        <v>163.62306571303839</v>
      </c>
      <c r="N14">
        <f t="shared" si="2"/>
        <v>4.1730748551498937</v>
      </c>
      <c r="O14">
        <f t="shared" si="3"/>
        <v>98023.083333333343</v>
      </c>
      <c r="P14">
        <f t="shared" si="4"/>
        <v>3920.9233333333336</v>
      </c>
      <c r="Q14">
        <f t="shared" si="5"/>
        <v>3920.92</v>
      </c>
      <c r="R14">
        <f t="shared" si="6"/>
        <v>98023</v>
      </c>
      <c r="S14" s="116">
        <f t="shared" si="7"/>
        <v>21565.06</v>
      </c>
      <c r="T14" s="116">
        <f t="shared" si="8"/>
        <v>76457.94</v>
      </c>
      <c r="U14" s="116">
        <f t="shared" si="9"/>
        <v>3058.3176000000003</v>
      </c>
    </row>
    <row r="15" spans="1:21" x14ac:dyDescent="0.25">
      <c r="A15">
        <v>7</v>
      </c>
      <c r="B15" t="s">
        <v>39</v>
      </c>
      <c r="C15" t="s">
        <v>30</v>
      </c>
      <c r="D15">
        <v>300</v>
      </c>
      <c r="E15">
        <v>62.29</v>
      </c>
      <c r="F15">
        <v>61.08</v>
      </c>
      <c r="G15">
        <v>55.56</v>
      </c>
      <c r="L15">
        <f t="shared" si="0"/>
        <v>59.643333333333338</v>
      </c>
      <c r="M15">
        <f t="shared" si="1"/>
        <v>3.5876501130034018</v>
      </c>
      <c r="N15">
        <f t="shared" si="2"/>
        <v>6.0151737210139187</v>
      </c>
      <c r="O15">
        <f t="shared" si="3"/>
        <v>17893</v>
      </c>
      <c r="P15">
        <f t="shared" si="4"/>
        <v>59.643333333333331</v>
      </c>
      <c r="Q15">
        <f t="shared" si="5"/>
        <v>59.64</v>
      </c>
      <c r="R15">
        <f t="shared" si="6"/>
        <v>17892</v>
      </c>
      <c r="S15" s="116">
        <f t="shared" si="7"/>
        <v>3936.24</v>
      </c>
      <c r="T15" s="116">
        <f t="shared" si="8"/>
        <v>13955.76</v>
      </c>
      <c r="U15" s="116">
        <f t="shared" si="9"/>
        <v>46.519199999999998</v>
      </c>
    </row>
    <row r="16" spans="1:21" x14ac:dyDescent="0.25">
      <c r="A16">
        <v>8</v>
      </c>
      <c r="B16" t="s">
        <v>40</v>
      </c>
      <c r="C16" t="s">
        <v>30</v>
      </c>
      <c r="D16">
        <v>300</v>
      </c>
      <c r="E16">
        <v>93.16</v>
      </c>
      <c r="F16">
        <v>100.49</v>
      </c>
      <c r="G16">
        <v>87.47</v>
      </c>
      <c r="L16">
        <f t="shared" si="0"/>
        <v>93.706666666666663</v>
      </c>
      <c r="M16">
        <f t="shared" si="1"/>
        <v>6.5271918413153225</v>
      </c>
      <c r="N16">
        <f t="shared" si="2"/>
        <v>6.9655575995823744</v>
      </c>
      <c r="O16">
        <f t="shared" si="3"/>
        <v>28112</v>
      </c>
      <c r="P16">
        <f t="shared" si="4"/>
        <v>93.706666666666663</v>
      </c>
      <c r="Q16">
        <f t="shared" si="5"/>
        <v>93.7</v>
      </c>
      <c r="R16">
        <f t="shared" si="6"/>
        <v>28110</v>
      </c>
      <c r="S16" s="116">
        <f t="shared" si="7"/>
        <v>6184.2</v>
      </c>
      <c r="T16" s="116">
        <f t="shared" si="8"/>
        <v>21925.8</v>
      </c>
      <c r="U16" s="116">
        <f t="shared" si="9"/>
        <v>73.085999999999999</v>
      </c>
    </row>
    <row r="17" spans="1:21" x14ac:dyDescent="0.25">
      <c r="A17">
        <v>9</v>
      </c>
      <c r="B17" t="s">
        <v>41</v>
      </c>
      <c r="C17" t="s">
        <v>30</v>
      </c>
      <c r="D17">
        <v>200</v>
      </c>
      <c r="E17">
        <v>126.78</v>
      </c>
      <c r="F17">
        <v>106.3</v>
      </c>
      <c r="G17">
        <v>90.2</v>
      </c>
      <c r="L17">
        <f t="shared" si="0"/>
        <v>107.75999999999999</v>
      </c>
      <c r="M17">
        <f t="shared" si="1"/>
        <v>18.333652118440558</v>
      </c>
      <c r="N17">
        <f t="shared" si="2"/>
        <v>17.013411394246994</v>
      </c>
      <c r="O17">
        <f t="shared" si="3"/>
        <v>21552</v>
      </c>
      <c r="P17">
        <f t="shared" si="4"/>
        <v>107.76</v>
      </c>
      <c r="Q17">
        <f t="shared" si="5"/>
        <v>107.76</v>
      </c>
      <c r="R17">
        <f t="shared" si="6"/>
        <v>21552</v>
      </c>
      <c r="S17" s="116">
        <f t="shared" si="7"/>
        <v>4741.4399999999996</v>
      </c>
      <c r="T17" s="116">
        <f t="shared" si="8"/>
        <v>16810.560000000001</v>
      </c>
      <c r="U17" s="116">
        <f t="shared" si="9"/>
        <v>84.052800000000005</v>
      </c>
    </row>
    <row r="18" spans="1:21" x14ac:dyDescent="0.25">
      <c r="A18">
        <v>10</v>
      </c>
      <c r="B18" t="s">
        <v>42</v>
      </c>
      <c r="C18" t="s">
        <v>30</v>
      </c>
      <c r="D18">
        <v>200</v>
      </c>
      <c r="E18">
        <v>218.9</v>
      </c>
      <c r="F18">
        <v>212.98</v>
      </c>
      <c r="G18">
        <v>181.82</v>
      </c>
      <c r="L18">
        <f t="shared" si="0"/>
        <v>204.56666666666669</v>
      </c>
      <c r="M18">
        <f t="shared" si="1"/>
        <v>19.920334669210092</v>
      </c>
      <c r="N18">
        <f t="shared" si="2"/>
        <v>9.737820434679854</v>
      </c>
      <c r="O18">
        <f t="shared" si="3"/>
        <v>40913.333333333336</v>
      </c>
      <c r="P18">
        <f t="shared" si="4"/>
        <v>204.56666666666669</v>
      </c>
      <c r="Q18">
        <f t="shared" si="5"/>
        <v>204.56</v>
      </c>
      <c r="R18">
        <f t="shared" si="6"/>
        <v>40912</v>
      </c>
      <c r="S18" s="116">
        <f t="shared" si="7"/>
        <v>9000.64</v>
      </c>
      <c r="T18" s="116">
        <f t="shared" si="8"/>
        <v>31911.360000000001</v>
      </c>
      <c r="U18" s="116">
        <f t="shared" si="9"/>
        <v>159.55680000000001</v>
      </c>
    </row>
    <row r="19" spans="1:21" x14ac:dyDescent="0.25">
      <c r="A19">
        <v>11</v>
      </c>
      <c r="B19" t="s">
        <v>43</v>
      </c>
      <c r="C19" t="s">
        <v>30</v>
      </c>
      <c r="D19">
        <v>50</v>
      </c>
      <c r="E19">
        <v>164.05</v>
      </c>
      <c r="F19">
        <v>159.6</v>
      </c>
      <c r="G19">
        <v>142.52000000000001</v>
      </c>
      <c r="L19">
        <f t="shared" si="0"/>
        <v>155.38999999999999</v>
      </c>
      <c r="M19">
        <f t="shared" si="1"/>
        <v>11.3656632010631</v>
      </c>
      <c r="N19">
        <f t="shared" si="2"/>
        <v>7.3142822582296807</v>
      </c>
      <c r="O19">
        <f t="shared" si="3"/>
        <v>7769.5</v>
      </c>
      <c r="P19">
        <f t="shared" si="4"/>
        <v>155.38999999999999</v>
      </c>
      <c r="Q19">
        <f t="shared" si="5"/>
        <v>155.38999999999999</v>
      </c>
      <c r="R19">
        <f t="shared" si="6"/>
        <v>7769.4999999999991</v>
      </c>
      <c r="S19" s="116">
        <f t="shared" si="7"/>
        <v>1709.2899999999997</v>
      </c>
      <c r="T19" s="116">
        <f t="shared" si="8"/>
        <v>6060.2099999999991</v>
      </c>
      <c r="U19" s="116">
        <f t="shared" si="9"/>
        <v>121.20419999999999</v>
      </c>
    </row>
    <row r="20" spans="1:21" x14ac:dyDescent="0.25">
      <c r="A20">
        <v>12</v>
      </c>
      <c r="B20" t="s">
        <v>44</v>
      </c>
      <c r="C20" t="s">
        <v>30</v>
      </c>
      <c r="D20">
        <v>200</v>
      </c>
      <c r="E20">
        <v>241.88</v>
      </c>
      <c r="F20">
        <v>235.33</v>
      </c>
      <c r="G20">
        <v>266.8</v>
      </c>
      <c r="L20">
        <f t="shared" si="0"/>
        <v>248.00333333333333</v>
      </c>
      <c r="M20">
        <f t="shared" si="1"/>
        <v>16.60456664093747</v>
      </c>
      <c r="N20">
        <f t="shared" si="2"/>
        <v>6.6952997839830664</v>
      </c>
      <c r="O20">
        <f t="shared" si="3"/>
        <v>49600.666666666672</v>
      </c>
      <c r="P20">
        <f t="shared" si="4"/>
        <v>248.00333333333336</v>
      </c>
      <c r="Q20">
        <f t="shared" si="5"/>
        <v>248</v>
      </c>
      <c r="R20">
        <f t="shared" si="6"/>
        <v>49600</v>
      </c>
      <c r="S20" s="116">
        <f t="shared" si="7"/>
        <v>10912</v>
      </c>
      <c r="T20" s="116">
        <f t="shared" si="8"/>
        <v>38688</v>
      </c>
      <c r="U20" s="116">
        <f t="shared" si="9"/>
        <v>193.44</v>
      </c>
    </row>
    <row r="21" spans="1:21" x14ac:dyDescent="0.25">
      <c r="A21">
        <v>13</v>
      </c>
      <c r="B21" t="s">
        <v>45</v>
      </c>
      <c r="C21" t="s">
        <v>30</v>
      </c>
      <c r="D21">
        <v>10</v>
      </c>
      <c r="E21">
        <v>174.11</v>
      </c>
      <c r="F21">
        <v>164.89</v>
      </c>
      <c r="G21">
        <v>137.35</v>
      </c>
      <c r="L21">
        <f t="shared" si="0"/>
        <v>158.78333333333333</v>
      </c>
      <c r="M21">
        <f t="shared" si="1"/>
        <v>19.12571393002974</v>
      </c>
      <c r="N21">
        <f t="shared" si="2"/>
        <v>12.045164645762405</v>
      </c>
      <c r="O21">
        <f t="shared" si="3"/>
        <v>1587.8333333333335</v>
      </c>
      <c r="P21">
        <f t="shared" si="4"/>
        <v>158.78333333333336</v>
      </c>
      <c r="Q21">
        <f t="shared" si="5"/>
        <v>158.78</v>
      </c>
      <c r="R21">
        <f t="shared" si="6"/>
        <v>1587.8</v>
      </c>
      <c r="S21" s="116">
        <f t="shared" si="7"/>
        <v>349.31599999999997</v>
      </c>
      <c r="T21" s="116">
        <f t="shared" si="8"/>
        <v>1238.4839999999999</v>
      </c>
      <c r="U21" s="116">
        <f t="shared" si="9"/>
        <v>123.8484</v>
      </c>
    </row>
    <row r="22" spans="1:21" x14ac:dyDescent="0.25">
      <c r="A22">
        <v>14</v>
      </c>
      <c r="B22" t="s">
        <v>46</v>
      </c>
      <c r="C22" t="s">
        <v>30</v>
      </c>
      <c r="D22">
        <v>100</v>
      </c>
      <c r="E22">
        <v>7.28</v>
      </c>
      <c r="F22">
        <v>6.88</v>
      </c>
      <c r="G22">
        <v>6.97</v>
      </c>
      <c r="L22">
        <f t="shared" si="0"/>
        <v>7.043333333333333</v>
      </c>
      <c r="M22">
        <f t="shared" si="1"/>
        <v>0.20984120980716209</v>
      </c>
      <c r="N22">
        <f t="shared" si="2"/>
        <v>2.9792883550472613</v>
      </c>
      <c r="O22">
        <f t="shared" si="3"/>
        <v>704.33333333333337</v>
      </c>
      <c r="P22">
        <f t="shared" si="4"/>
        <v>7.0433333333333339</v>
      </c>
      <c r="Q22">
        <f t="shared" si="5"/>
        <v>7.04</v>
      </c>
      <c r="R22">
        <f t="shared" si="6"/>
        <v>704</v>
      </c>
      <c r="S22" s="116">
        <f t="shared" si="7"/>
        <v>154.88</v>
      </c>
      <c r="T22" s="116">
        <f t="shared" si="8"/>
        <v>549.12</v>
      </c>
      <c r="U22" s="116">
        <f t="shared" si="9"/>
        <v>5.4912000000000001</v>
      </c>
    </row>
    <row r="23" spans="1:21" x14ac:dyDescent="0.25">
      <c r="A23">
        <v>15</v>
      </c>
      <c r="B23" t="s">
        <v>47</v>
      </c>
      <c r="C23" t="s">
        <v>30</v>
      </c>
      <c r="D23">
        <v>30</v>
      </c>
      <c r="E23">
        <v>187.85</v>
      </c>
      <c r="F23">
        <v>186.26</v>
      </c>
      <c r="G23">
        <v>162.01</v>
      </c>
      <c r="L23">
        <f t="shared" si="0"/>
        <v>178.70666666666668</v>
      </c>
      <c r="M23">
        <f t="shared" si="1"/>
        <v>14.481575650920496</v>
      </c>
      <c r="N23">
        <f t="shared" si="2"/>
        <v>8.1035452795570926</v>
      </c>
      <c r="O23">
        <f t="shared" si="3"/>
        <v>5361.2</v>
      </c>
      <c r="P23">
        <f t="shared" si="4"/>
        <v>178.70666666666665</v>
      </c>
      <c r="Q23">
        <f t="shared" si="5"/>
        <v>178.7</v>
      </c>
      <c r="R23">
        <f t="shared" si="6"/>
        <v>5361</v>
      </c>
      <c r="S23" s="116">
        <f t="shared" si="7"/>
        <v>1179.42</v>
      </c>
      <c r="T23" s="116">
        <f t="shared" si="8"/>
        <v>4181.58</v>
      </c>
      <c r="U23" s="116">
        <f t="shared" si="9"/>
        <v>139.386</v>
      </c>
    </row>
    <row r="24" spans="1:21" x14ac:dyDescent="0.25">
      <c r="A24">
        <v>16</v>
      </c>
      <c r="B24" t="s">
        <v>48</v>
      </c>
      <c r="C24" t="s">
        <v>30</v>
      </c>
      <c r="D24">
        <v>30</v>
      </c>
      <c r="E24">
        <v>272.70999999999998</v>
      </c>
      <c r="F24">
        <v>275.14</v>
      </c>
      <c r="G24">
        <v>252.04</v>
      </c>
      <c r="L24">
        <f t="shared" si="0"/>
        <v>266.62999999999994</v>
      </c>
      <c r="M24">
        <f t="shared" si="1"/>
        <v>12.693592871996481</v>
      </c>
      <c r="N24">
        <f t="shared" si="2"/>
        <v>4.7607519303891097</v>
      </c>
      <c r="O24">
        <f t="shared" si="3"/>
        <v>7998.8999999999987</v>
      </c>
      <c r="P24">
        <f t="shared" si="4"/>
        <v>266.62999999999994</v>
      </c>
      <c r="Q24">
        <f t="shared" si="5"/>
        <v>266.63</v>
      </c>
      <c r="R24">
        <f t="shared" si="6"/>
        <v>7998.9</v>
      </c>
      <c r="S24" s="116">
        <f t="shared" si="7"/>
        <v>1759.7579999999998</v>
      </c>
      <c r="T24" s="116">
        <f t="shared" si="8"/>
        <v>6239.1419999999998</v>
      </c>
      <c r="U24" s="116">
        <f t="shared" si="9"/>
        <v>207.97139999999999</v>
      </c>
    </row>
    <row r="25" spans="1:21" x14ac:dyDescent="0.25">
      <c r="A25">
        <v>17</v>
      </c>
      <c r="B25" t="s">
        <v>49</v>
      </c>
      <c r="C25" t="s">
        <v>30</v>
      </c>
      <c r="D25">
        <v>30</v>
      </c>
      <c r="E25">
        <v>387.77</v>
      </c>
      <c r="F25">
        <v>390.32</v>
      </c>
      <c r="G25">
        <v>352.79</v>
      </c>
      <c r="L25">
        <f t="shared" si="0"/>
        <v>376.96</v>
      </c>
      <c r="M25">
        <f t="shared" si="1"/>
        <v>20.97062946122503</v>
      </c>
      <c r="N25">
        <f t="shared" si="2"/>
        <v>5.5630914317765896</v>
      </c>
      <c r="O25">
        <f t="shared" si="3"/>
        <v>11308.8</v>
      </c>
      <c r="P25">
        <f t="shared" si="4"/>
        <v>376.96</v>
      </c>
      <c r="Q25">
        <f t="shared" si="5"/>
        <v>376.96</v>
      </c>
      <c r="R25">
        <f t="shared" si="6"/>
        <v>11308.8</v>
      </c>
      <c r="S25" s="116">
        <f t="shared" si="7"/>
        <v>2487.9359999999997</v>
      </c>
      <c r="T25" s="116">
        <f t="shared" si="8"/>
        <v>8820.8639999999996</v>
      </c>
      <c r="U25" s="116">
        <f t="shared" si="9"/>
        <v>294.02879999999999</v>
      </c>
    </row>
    <row r="26" spans="1:21" x14ac:dyDescent="0.25">
      <c r="A26">
        <v>18</v>
      </c>
      <c r="B26" t="s">
        <v>50</v>
      </c>
      <c r="C26" t="s">
        <v>30</v>
      </c>
      <c r="D26">
        <v>300</v>
      </c>
      <c r="E26">
        <v>47.9</v>
      </c>
      <c r="F26">
        <v>45.64</v>
      </c>
      <c r="G26">
        <v>47.6</v>
      </c>
      <c r="L26">
        <f t="shared" si="0"/>
        <v>47.04666666666666</v>
      </c>
      <c r="M26">
        <f t="shared" si="1"/>
        <v>1.2274091955551467</v>
      </c>
      <c r="N26">
        <f t="shared" si="2"/>
        <v>2.6089185111700726</v>
      </c>
      <c r="O26">
        <f t="shared" si="3"/>
        <v>14113.999999999998</v>
      </c>
      <c r="P26">
        <f t="shared" si="4"/>
        <v>47.04666666666666</v>
      </c>
      <c r="Q26">
        <f t="shared" si="5"/>
        <v>47.04</v>
      </c>
      <c r="R26">
        <f t="shared" si="6"/>
        <v>14112</v>
      </c>
      <c r="S26" s="116">
        <f t="shared" si="7"/>
        <v>3104.64</v>
      </c>
      <c r="T26" s="116">
        <f t="shared" si="8"/>
        <v>11007.36</v>
      </c>
      <c r="U26" s="116">
        <f t="shared" si="9"/>
        <v>36.691200000000002</v>
      </c>
    </row>
    <row r="27" spans="1:21" x14ac:dyDescent="0.25">
      <c r="A27">
        <v>19</v>
      </c>
      <c r="B27" t="s">
        <v>51</v>
      </c>
      <c r="C27" t="s">
        <v>30</v>
      </c>
      <c r="D27">
        <v>250</v>
      </c>
      <c r="E27">
        <v>114.66</v>
      </c>
      <c r="F27">
        <v>112.33</v>
      </c>
      <c r="G27">
        <v>106.76</v>
      </c>
      <c r="L27">
        <f t="shared" si="0"/>
        <v>111.25</v>
      </c>
      <c r="M27">
        <f t="shared" si="1"/>
        <v>4.0592240637836152</v>
      </c>
      <c r="N27">
        <f t="shared" si="2"/>
        <v>3.6487407314908902</v>
      </c>
      <c r="O27">
        <f t="shared" si="3"/>
        <v>27812.5</v>
      </c>
      <c r="P27">
        <f t="shared" si="4"/>
        <v>111.25</v>
      </c>
      <c r="Q27">
        <f t="shared" si="5"/>
        <v>111.25</v>
      </c>
      <c r="R27">
        <f t="shared" si="6"/>
        <v>27812.5</v>
      </c>
      <c r="S27" s="116">
        <f t="shared" si="7"/>
        <v>6118.75</v>
      </c>
      <c r="T27" s="116">
        <f>SUM(R27-S27)</f>
        <v>21693.75</v>
      </c>
      <c r="U27" s="116">
        <f t="shared" si="9"/>
        <v>86.775000000000006</v>
      </c>
    </row>
    <row r="28" spans="1:21" x14ac:dyDescent="0.25">
      <c r="A28">
        <v>20</v>
      </c>
      <c r="B28" t="s">
        <v>52</v>
      </c>
      <c r="C28" t="s">
        <v>30</v>
      </c>
      <c r="D28">
        <v>160</v>
      </c>
      <c r="E28">
        <v>164.06</v>
      </c>
      <c r="F28">
        <v>160.72</v>
      </c>
      <c r="G28">
        <v>154.30000000000001</v>
      </c>
      <c r="L28">
        <f t="shared" si="0"/>
        <v>159.69333333333333</v>
      </c>
      <c r="M28">
        <f t="shared" si="1"/>
        <v>4.9603360101240401</v>
      </c>
      <c r="N28">
        <f t="shared" si="2"/>
        <v>3.1061634863430156</v>
      </c>
      <c r="O28">
        <f t="shared" si="3"/>
        <v>25550.933333333334</v>
      </c>
      <c r="P28">
        <f t="shared" si="4"/>
        <v>159.69333333333333</v>
      </c>
      <c r="Q28">
        <f t="shared" si="5"/>
        <v>159.69</v>
      </c>
      <c r="R28">
        <f t="shared" si="6"/>
        <v>25550.400000000001</v>
      </c>
      <c r="S28" s="116">
        <f t="shared" si="7"/>
        <v>5621.0880000000006</v>
      </c>
      <c r="T28" s="116">
        <v>19929.29</v>
      </c>
      <c r="U28" s="116">
        <f t="shared" si="9"/>
        <v>124.55806250000001</v>
      </c>
    </row>
    <row r="29" spans="1:21" x14ac:dyDescent="0.25">
      <c r="O29" t="s">
        <v>13</v>
      </c>
      <c r="R29">
        <f>SUM(R9:R28)</f>
        <v>581487.70000000007</v>
      </c>
      <c r="S29" s="116"/>
      <c r="T29" s="116">
        <f>SUM(T9:T28)</f>
        <v>453560.38399999996</v>
      </c>
      <c r="U29" s="116" t="e">
        <f t="shared" si="9"/>
        <v>#DIV/0!</v>
      </c>
    </row>
    <row r="30" spans="1:21" x14ac:dyDescent="0.25">
      <c r="B30" t="s">
        <v>23</v>
      </c>
      <c r="D30">
        <v>484573.08</v>
      </c>
    </row>
    <row r="32" spans="1:21" x14ac:dyDescent="0.25">
      <c r="B32" t="s">
        <v>24</v>
      </c>
      <c r="D32">
        <v>96914.62</v>
      </c>
    </row>
    <row r="33" spans="1:24" x14ac:dyDescent="0.25">
      <c r="A33" t="s">
        <v>20</v>
      </c>
      <c r="L33">
        <f>R29</f>
        <v>581487.70000000007</v>
      </c>
      <c r="M33" t="s">
        <v>8</v>
      </c>
      <c r="X33" t="s">
        <v>21</v>
      </c>
    </row>
    <row r="34" spans="1:24" x14ac:dyDescent="0.25">
      <c r="A34" t="s">
        <v>15</v>
      </c>
      <c r="W34" t="s">
        <v>25</v>
      </c>
    </row>
    <row r="36" spans="1:24" x14ac:dyDescent="0.25">
      <c r="B36" t="s">
        <v>27</v>
      </c>
    </row>
    <row r="38" spans="1:24" x14ac:dyDescent="0.25">
      <c r="B38" t="s">
        <v>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Расчет цены</vt:lpstr>
      <vt:lpstr>расчет НДС</vt:lpstr>
      <vt:lpstr>расчет с учетом понижения</vt:lpstr>
      <vt:lpstr>'Расчет цены'!_Hlk108171109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Волкова Екатерина Викторовна</cp:lastModifiedBy>
  <cp:lastPrinted>2022-07-26T05:23:53Z</cp:lastPrinted>
  <dcterms:created xsi:type="dcterms:W3CDTF">2014-01-15T18:15:09Z</dcterms:created>
  <dcterms:modified xsi:type="dcterms:W3CDTF">2022-07-26T05:25:20Z</dcterms:modified>
</cp:coreProperties>
</file>